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dmin\SynologyDrive\ENEXIS PC1\2023\EN-0723-USS-ASU10\PSP\R1-PRIPOMIENKA A ZLUCENIE\D\PC 02\SO 205\SO 205.ZT\"/>
    </mc:Choice>
  </mc:AlternateContent>
  <xr:revisionPtr revIDLastSave="0" documentId="8_{8A7088D8-EF5F-43CB-8D12-6CA735672855}" xr6:coauthVersionLast="47" xr6:coauthVersionMax="47" xr10:uidLastSave="{00000000-0000-0000-0000-000000000000}"/>
  <bookViews>
    <workbookView xWindow="40755" yWindow="735" windowWidth="35850" windowHeight="19515" firstSheet="1" activeTab="4" xr2:uid="{00000000-000D-0000-FFFF-FFFF00000000}"/>
  </bookViews>
  <sheets>
    <sheet name="Rekapitulácia stavby" sheetId="1" state="veryHidden" r:id="rId1"/>
    <sheet name="SO 201.03 - Kanalizácia" sheetId="2" r:id="rId2"/>
    <sheet name="SO 203.03 - Kanalizácia" sheetId="3" r:id="rId3"/>
    <sheet name="SO 204 - Preložka doplňov..." sheetId="4" r:id="rId4"/>
    <sheet name="SO 205 - Prípojka pitnej ..." sheetId="5" r:id="rId5"/>
    <sheet name="SO 206 - Prípojka požiarn..." sheetId="6" r:id="rId6"/>
  </sheets>
  <definedNames>
    <definedName name="_xlnm._FilterDatabase" localSheetId="1" hidden="1">'SO 201.03 - Kanalizácia'!$C$138:$K$189</definedName>
    <definedName name="_xlnm._FilterDatabase" localSheetId="2" hidden="1">'SO 203.03 - Kanalizácia'!$C$135:$K$171</definedName>
    <definedName name="_xlnm._FilterDatabase" localSheetId="3" hidden="1">'SO 204 - Preložka doplňov...'!$C$134:$K$219</definedName>
    <definedName name="_xlnm._FilterDatabase" localSheetId="4" hidden="1">'SO 205 - Prípojka pitnej ...'!$C$130:$K$155</definedName>
    <definedName name="_xlnm._FilterDatabase" localSheetId="5" hidden="1">'SO 206 - Prípojka požiarn...'!$C$132:$K$183</definedName>
    <definedName name="_xlnm.Print_Titles" localSheetId="0">'Rekapitulácia stavby'!$92:$92</definedName>
    <definedName name="_xlnm.Print_Titles" localSheetId="1">'SO 201.03 - Kanalizácia'!$138:$138</definedName>
    <definedName name="_xlnm.Print_Titles" localSheetId="2">'SO 203.03 - Kanalizácia'!$135:$135</definedName>
    <definedName name="_xlnm.Print_Titles" localSheetId="3">'SO 204 - Preložka doplňov...'!$134:$134</definedName>
    <definedName name="_xlnm.Print_Titles" localSheetId="4">'SO 205 - Prípojka pitnej ...'!$130:$130</definedName>
    <definedName name="_xlnm.Print_Titles" localSheetId="5">'SO 206 - Prípojka požiarn...'!$132:$132</definedName>
    <definedName name="_xlnm.Print_Area" localSheetId="0">'Rekapitulácia stavby'!$D$4:$AO$76,'Rekapitulácia stavby'!$C$82:$AQ$102</definedName>
    <definedName name="_xlnm.Print_Area" localSheetId="1">'SO 201.03 - Kanalizácia'!$C$4:$J$76,'SO 201.03 - Kanalizácia'!$C$82:$J$118,'SO 201.03 - Kanalizácia'!$C$124:$J$189</definedName>
    <definedName name="_xlnm.Print_Area" localSheetId="2">'SO 203.03 - Kanalizácia'!$C$4:$J$76,'SO 203.03 - Kanalizácia'!$C$82:$J$115,'SO 203.03 - Kanalizácia'!$C$121:$J$171</definedName>
    <definedName name="_xlnm.Print_Area" localSheetId="3">'SO 204 - Preložka doplňov...'!$C$4:$J$76,'SO 204 - Preložka doplňov...'!$C$82:$J$116,'SO 204 - Preložka doplňov...'!$C$122:$J$219</definedName>
    <definedName name="_xlnm.Print_Area" localSheetId="4">'SO 205 - Prípojka pitnej ...'!$C$4:$J$76,'SO 205 - Prípojka pitnej ...'!$C$82:$J$112,'SO 205 - Prípojka pitnej ...'!$C$118:$J$155</definedName>
    <definedName name="_xlnm.Print_Area" localSheetId="5">'SO 206 - Prípojka požiarn...'!$C$4:$J$76,'SO 206 - Prípojka požiarn...'!$C$82:$J$114,'SO 206 - Prípojka požiarn...'!$C$120:$J$183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6" l="1"/>
  <c r="J38" i="6"/>
  <c r="AY101" i="1"/>
  <c r="J37" i="6"/>
  <c r="AX101" i="1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3" i="6"/>
  <c r="BH153" i="6"/>
  <c r="BG153" i="6"/>
  <c r="BE153" i="6"/>
  <c r="T153" i="6"/>
  <c r="T152" i="6" s="1"/>
  <c r="R153" i="6"/>
  <c r="R152" i="6" s="1"/>
  <c r="P153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J129" i="6"/>
  <c r="F129" i="6"/>
  <c r="F127" i="6"/>
  <c r="E125" i="6"/>
  <c r="BI112" i="6"/>
  <c r="BH112" i="6"/>
  <c r="BG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BI108" i="6"/>
  <c r="BH108" i="6"/>
  <c r="BG108" i="6"/>
  <c r="BF108" i="6"/>
  <c r="BE108" i="6"/>
  <c r="BI107" i="6"/>
  <c r="BH107" i="6"/>
  <c r="BG107" i="6"/>
  <c r="BF107" i="6"/>
  <c r="BE107" i="6"/>
  <c r="J91" i="6"/>
  <c r="F91" i="6"/>
  <c r="F89" i="6"/>
  <c r="E87" i="6"/>
  <c r="J24" i="6"/>
  <c r="E24" i="6"/>
  <c r="J130" i="6" s="1"/>
  <c r="J23" i="6"/>
  <c r="J18" i="6"/>
  <c r="E18" i="6"/>
  <c r="F130" i="6"/>
  <c r="J17" i="6"/>
  <c r="J12" i="6"/>
  <c r="J127" i="6" s="1"/>
  <c r="E7" i="6"/>
  <c r="E123" i="6"/>
  <c r="J39" i="5"/>
  <c r="J38" i="5"/>
  <c r="AY100" i="1"/>
  <c r="J37" i="5"/>
  <c r="AX100" i="1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7" i="5"/>
  <c r="BH137" i="5"/>
  <c r="BG137" i="5"/>
  <c r="BE137" i="5"/>
  <c r="T137" i="5"/>
  <c r="T136" i="5"/>
  <c r="R137" i="5"/>
  <c r="R136" i="5" s="1"/>
  <c r="P137" i="5"/>
  <c r="P136" i="5" s="1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J127" i="5"/>
  <c r="F127" i="5"/>
  <c r="F125" i="5"/>
  <c r="E123" i="5"/>
  <c r="BI110" i="5"/>
  <c r="BH110" i="5"/>
  <c r="BG110" i="5"/>
  <c r="BE110" i="5"/>
  <c r="BI109" i="5"/>
  <c r="BH109" i="5"/>
  <c r="BG109" i="5"/>
  <c r="BF109" i="5"/>
  <c r="BE109" i="5"/>
  <c r="BI108" i="5"/>
  <c r="BH108" i="5"/>
  <c r="BG108" i="5"/>
  <c r="BF108" i="5"/>
  <c r="BE108" i="5"/>
  <c r="BI107" i="5"/>
  <c r="BH107" i="5"/>
  <c r="BG107" i="5"/>
  <c r="BF107" i="5"/>
  <c r="BE107" i="5"/>
  <c r="BI106" i="5"/>
  <c r="BH106" i="5"/>
  <c r="BG106" i="5"/>
  <c r="BF106" i="5"/>
  <c r="BE106" i="5"/>
  <c r="BI105" i="5"/>
  <c r="BH105" i="5"/>
  <c r="BG105" i="5"/>
  <c r="BF105" i="5"/>
  <c r="BE105" i="5"/>
  <c r="J91" i="5"/>
  <c r="F91" i="5"/>
  <c r="F89" i="5"/>
  <c r="E87" i="5"/>
  <c r="J24" i="5"/>
  <c r="E24" i="5"/>
  <c r="J128" i="5" s="1"/>
  <c r="J23" i="5"/>
  <c r="J18" i="5"/>
  <c r="E18" i="5"/>
  <c r="F128" i="5" s="1"/>
  <c r="J17" i="5"/>
  <c r="J12" i="5"/>
  <c r="J125" i="5"/>
  <c r="E7" i="5"/>
  <c r="E121" i="5" s="1"/>
  <c r="J39" i="4"/>
  <c r="J38" i="4"/>
  <c r="AY99" i="1" s="1"/>
  <c r="J37" i="4"/>
  <c r="AX99" i="1" s="1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1" i="4"/>
  <c r="BH181" i="4"/>
  <c r="BG181" i="4"/>
  <c r="BE181" i="4"/>
  <c r="T181" i="4"/>
  <c r="T180" i="4"/>
  <c r="R181" i="4"/>
  <c r="R180" i="4" s="1"/>
  <c r="P181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J131" i="4"/>
  <c r="F131" i="4"/>
  <c r="F129" i="4"/>
  <c r="E127" i="4"/>
  <c r="BI114" i="4"/>
  <c r="BH114" i="4"/>
  <c r="BG114" i="4"/>
  <c r="BE114" i="4"/>
  <c r="BI113" i="4"/>
  <c r="BH113" i="4"/>
  <c r="BG113" i="4"/>
  <c r="BF113" i="4"/>
  <c r="BE113" i="4"/>
  <c r="BI112" i="4"/>
  <c r="BH112" i="4"/>
  <c r="BG112" i="4"/>
  <c r="BF112" i="4"/>
  <c r="BE112" i="4"/>
  <c r="BI111" i="4"/>
  <c r="BH111" i="4"/>
  <c r="BG111" i="4"/>
  <c r="BF111" i="4"/>
  <c r="BE111" i="4"/>
  <c r="BI110" i="4"/>
  <c r="BH110" i="4"/>
  <c r="BG110" i="4"/>
  <c r="BF110" i="4"/>
  <c r="BE110" i="4"/>
  <c r="BI109" i="4"/>
  <c r="BH109" i="4"/>
  <c r="BG109" i="4"/>
  <c r="BF109" i="4"/>
  <c r="BE109" i="4"/>
  <c r="J91" i="4"/>
  <c r="F91" i="4"/>
  <c r="F89" i="4"/>
  <c r="E87" i="4"/>
  <c r="J24" i="4"/>
  <c r="E24" i="4"/>
  <c r="J132" i="4" s="1"/>
  <c r="J23" i="4"/>
  <c r="J18" i="4"/>
  <c r="E18" i="4"/>
  <c r="F132" i="4" s="1"/>
  <c r="J17" i="4"/>
  <c r="J12" i="4"/>
  <c r="J89" i="4"/>
  <c r="E7" i="4"/>
  <c r="E125" i="4"/>
  <c r="J41" i="3"/>
  <c r="J40" i="3"/>
  <c r="AY98" i="1" s="1"/>
  <c r="J39" i="3"/>
  <c r="AX98" i="1" s="1"/>
  <c r="BI171" i="3"/>
  <c r="BH171" i="3"/>
  <c r="BG171" i="3"/>
  <c r="BE171" i="3"/>
  <c r="T171" i="3"/>
  <c r="T170" i="3" s="1"/>
  <c r="R171" i="3"/>
  <c r="R170" i="3" s="1"/>
  <c r="P171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J132" i="3"/>
  <c r="F132" i="3"/>
  <c r="F130" i="3"/>
  <c r="E128" i="3"/>
  <c r="BI113" i="3"/>
  <c r="BH113" i="3"/>
  <c r="BG113" i="3"/>
  <c r="BE113" i="3"/>
  <c r="BI112" i="3"/>
  <c r="BH112" i="3"/>
  <c r="BG112" i="3"/>
  <c r="BF112" i="3"/>
  <c r="BE112" i="3"/>
  <c r="BI111" i="3"/>
  <c r="BH111" i="3"/>
  <c r="BG111" i="3"/>
  <c r="BF111" i="3"/>
  <c r="BE111" i="3"/>
  <c r="BI110" i="3"/>
  <c r="BH110" i="3"/>
  <c r="BG110" i="3"/>
  <c r="BF110" i="3"/>
  <c r="BE110" i="3"/>
  <c r="BI109" i="3"/>
  <c r="BH109" i="3"/>
  <c r="BG109" i="3"/>
  <c r="BF109" i="3"/>
  <c r="BE109" i="3"/>
  <c r="BI108" i="3"/>
  <c r="BH108" i="3"/>
  <c r="BG108" i="3"/>
  <c r="BF108" i="3"/>
  <c r="BE108" i="3"/>
  <c r="J93" i="3"/>
  <c r="F93" i="3"/>
  <c r="F91" i="3"/>
  <c r="E89" i="3"/>
  <c r="J26" i="3"/>
  <c r="E26" i="3"/>
  <c r="J94" i="3" s="1"/>
  <c r="J25" i="3"/>
  <c r="J20" i="3"/>
  <c r="E20" i="3"/>
  <c r="F94" i="3" s="1"/>
  <c r="J19" i="3"/>
  <c r="J14" i="3"/>
  <c r="J130" i="3" s="1"/>
  <c r="E7" i="3"/>
  <c r="E85" i="3" s="1"/>
  <c r="J41" i="2"/>
  <c r="J40" i="2"/>
  <c r="AY96" i="1" s="1"/>
  <c r="J39" i="2"/>
  <c r="AX96" i="1" s="1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4" i="2"/>
  <c r="BH184" i="2"/>
  <c r="BG184" i="2"/>
  <c r="BE184" i="2"/>
  <c r="T184" i="2"/>
  <c r="T183" i="2" s="1"/>
  <c r="R184" i="2"/>
  <c r="R183" i="2"/>
  <c r="P184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J135" i="2"/>
  <c r="F135" i="2"/>
  <c r="F133" i="2"/>
  <c r="E131" i="2"/>
  <c r="BI116" i="2"/>
  <c r="BH116" i="2"/>
  <c r="BG116" i="2"/>
  <c r="BE116" i="2"/>
  <c r="BI115" i="2"/>
  <c r="BH115" i="2"/>
  <c r="BG115" i="2"/>
  <c r="BF115" i="2"/>
  <c r="BE115" i="2"/>
  <c r="BI114" i="2"/>
  <c r="BH114" i="2"/>
  <c r="BG114" i="2"/>
  <c r="BF114" i="2"/>
  <c r="BE114" i="2"/>
  <c r="F37" i="2" s="1"/>
  <c r="BI113" i="2"/>
  <c r="BH113" i="2"/>
  <c r="BG113" i="2"/>
  <c r="BF113" i="2"/>
  <c r="BE113" i="2"/>
  <c r="BI112" i="2"/>
  <c r="BH112" i="2"/>
  <c r="F40" i="2" s="1"/>
  <c r="BG112" i="2"/>
  <c r="BF112" i="2"/>
  <c r="BE112" i="2"/>
  <c r="BI111" i="2"/>
  <c r="BH111" i="2"/>
  <c r="BG111" i="2"/>
  <c r="BF111" i="2"/>
  <c r="BE111" i="2"/>
  <c r="J37" i="2" s="1"/>
  <c r="J93" i="2"/>
  <c r="F93" i="2"/>
  <c r="F91" i="2"/>
  <c r="E89" i="2"/>
  <c r="J26" i="2"/>
  <c r="E26" i="2"/>
  <c r="J94" i="2"/>
  <c r="J25" i="2"/>
  <c r="J20" i="2"/>
  <c r="E20" i="2"/>
  <c r="F136" i="2" s="1"/>
  <c r="J19" i="2"/>
  <c r="J14" i="2"/>
  <c r="J133" i="2"/>
  <c r="E7" i="2"/>
  <c r="E85" i="2"/>
  <c r="L90" i="1"/>
  <c r="AM90" i="1"/>
  <c r="AM89" i="1"/>
  <c r="L89" i="1"/>
  <c r="AM87" i="1"/>
  <c r="L87" i="1"/>
  <c r="L85" i="1"/>
  <c r="L84" i="1"/>
  <c r="J187" i="2"/>
  <c r="BK188" i="2"/>
  <c r="BK173" i="2"/>
  <c r="J166" i="2"/>
  <c r="BK158" i="2"/>
  <c r="J142" i="2"/>
  <c r="J147" i="2"/>
  <c r="J157" i="3"/>
  <c r="J168" i="3"/>
  <c r="J159" i="3"/>
  <c r="J160" i="3"/>
  <c r="BK166" i="4"/>
  <c r="J145" i="4"/>
  <c r="BK145" i="4"/>
  <c r="BK181" i="4"/>
  <c r="BK194" i="4"/>
  <c r="BK209" i="4"/>
  <c r="BK178" i="4"/>
  <c r="BK214" i="4"/>
  <c r="J153" i="4"/>
  <c r="BK203" i="4"/>
  <c r="J216" i="4"/>
  <c r="BK188" i="4"/>
  <c r="J185" i="4"/>
  <c r="BK160" i="4"/>
  <c r="BK147" i="5"/>
  <c r="BK146" i="5"/>
  <c r="J149" i="5"/>
  <c r="J134" i="5"/>
  <c r="J174" i="6"/>
  <c r="J136" i="6"/>
  <c r="J181" i="6"/>
  <c r="BK175" i="6"/>
  <c r="BK156" i="6"/>
  <c r="J179" i="6"/>
  <c r="BK138" i="6"/>
  <c r="BK140" i="6"/>
  <c r="BK167" i="6"/>
  <c r="BK187" i="2"/>
  <c r="J175" i="2"/>
  <c r="J170" i="2"/>
  <c r="BK166" i="2"/>
  <c r="J146" i="2"/>
  <c r="BK159" i="2"/>
  <c r="AS95" i="1"/>
  <c r="BK155" i="3"/>
  <c r="J210" i="4"/>
  <c r="BK174" i="4"/>
  <c r="J151" i="4"/>
  <c r="BK138" i="4"/>
  <c r="J205" i="4"/>
  <c r="J195" i="4"/>
  <c r="BK205" i="4"/>
  <c r="J181" i="4"/>
  <c r="J160" i="4"/>
  <c r="BK193" i="4"/>
  <c r="J215" i="4"/>
  <c r="BK176" i="4"/>
  <c r="J143" i="4"/>
  <c r="J217" i="4"/>
  <c r="BK164" i="4"/>
  <c r="J214" i="4"/>
  <c r="J145" i="5"/>
  <c r="J144" i="5"/>
  <c r="BK151" i="5"/>
  <c r="J182" i="6"/>
  <c r="BK171" i="6"/>
  <c r="BK176" i="6"/>
  <c r="J168" i="6"/>
  <c r="J161" i="6"/>
  <c r="J166" i="6"/>
  <c r="J183" i="6"/>
  <c r="J141" i="6"/>
  <c r="BK184" i="2"/>
  <c r="BK176" i="2"/>
  <c r="BK168" i="2"/>
  <c r="BK161" i="2"/>
  <c r="J145" i="2"/>
  <c r="BK149" i="2"/>
  <c r="BK166" i="3"/>
  <c r="J171" i="3"/>
  <c r="J141" i="3"/>
  <c r="BK140" i="3"/>
  <c r="J164" i="3"/>
  <c r="BK167" i="3"/>
  <c r="BK139" i="4"/>
  <c r="BK216" i="4"/>
  <c r="J175" i="4"/>
  <c r="J212" i="4"/>
  <c r="BK140" i="5"/>
  <c r="J178" i="6"/>
  <c r="BK165" i="6"/>
  <c r="BK161" i="6"/>
  <c r="BK168" i="6"/>
  <c r="BK170" i="6"/>
  <c r="J176" i="6"/>
  <c r="BK182" i="6"/>
  <c r="J149" i="6"/>
  <c r="BK182" i="2"/>
  <c r="J176" i="2"/>
  <c r="J173" i="2"/>
  <c r="J168" i="2"/>
  <c r="BK162" i="2"/>
  <c r="BK151" i="2"/>
  <c r="AS97" i="1"/>
  <c r="BK154" i="2"/>
  <c r="BK144" i="2"/>
  <c r="BK141" i="3"/>
  <c r="BK154" i="3"/>
  <c r="J169" i="3"/>
  <c r="BK165" i="3"/>
  <c r="J140" i="3"/>
  <c r="BK139" i="3"/>
  <c r="BK217" i="4"/>
  <c r="J186" i="4"/>
  <c r="J168" i="4"/>
  <c r="BK150" i="4"/>
  <c r="J152" i="4"/>
  <c r="BK219" i="4"/>
  <c r="BK211" i="4"/>
  <c r="BK171" i="4"/>
  <c r="J173" i="4"/>
  <c r="BK153" i="4"/>
  <c r="J196" i="4"/>
  <c r="J179" i="4"/>
  <c r="J166" i="4"/>
  <c r="BK155" i="4"/>
  <c r="J189" i="4"/>
  <c r="J142" i="4"/>
  <c r="J184" i="4"/>
  <c r="BK142" i="4"/>
  <c r="J200" i="4"/>
  <c r="BK218" i="4"/>
  <c r="BK186" i="4"/>
  <c r="BK163" i="4"/>
  <c r="BK153" i="5"/>
  <c r="J137" i="5"/>
  <c r="BK145" i="5"/>
  <c r="J150" i="5"/>
  <c r="BK150" i="5"/>
  <c r="BK149" i="5"/>
  <c r="J180" i="6"/>
  <c r="BK153" i="6"/>
  <c r="BK164" i="6"/>
  <c r="J175" i="6"/>
  <c r="J151" i="6"/>
  <c r="BK142" i="6"/>
  <c r="BK159" i="6"/>
  <c r="J143" i="6"/>
  <c r="BK150" i="6"/>
  <c r="BK136" i="6"/>
  <c r="BK172" i="6"/>
  <c r="J139" i="6"/>
  <c r="J189" i="2"/>
  <c r="J174" i="2"/>
  <c r="BK170" i="2"/>
  <c r="J165" i="2"/>
  <c r="J155" i="2"/>
  <c r="J179" i="2"/>
  <c r="BK148" i="2"/>
  <c r="J165" i="3"/>
  <c r="F39" i="2"/>
  <c r="J143" i="3"/>
  <c r="J146" i="3"/>
  <c r="BK198" i="4"/>
  <c r="J178" i="4"/>
  <c r="J155" i="4"/>
  <c r="BK143" i="4"/>
  <c r="J170" i="4"/>
  <c r="J176" i="4"/>
  <c r="J206" i="4"/>
  <c r="J194" i="4"/>
  <c r="J157" i="4"/>
  <c r="BK185" i="4"/>
  <c r="BK189" i="4"/>
  <c r="BK201" i="4"/>
  <c r="J139" i="4"/>
  <c r="J167" i="4"/>
  <c r="J155" i="5"/>
  <c r="J147" i="5"/>
  <c r="J141" i="5"/>
  <c r="BK134" i="5"/>
  <c r="J170" i="6"/>
  <c r="BK166" i="6"/>
  <c r="J160" i="6"/>
  <c r="BK158" i="6"/>
  <c r="J138" i="6"/>
  <c r="BK148" i="6"/>
  <c r="J156" i="6"/>
  <c r="BK145" i="6"/>
  <c r="J159" i="6"/>
  <c r="BK189" i="2"/>
  <c r="BK179" i="2"/>
  <c r="BK172" i="2"/>
  <c r="BK167" i="2"/>
  <c r="J159" i="2"/>
  <c r="J144" i="2"/>
  <c r="BK152" i="2"/>
  <c r="BK163" i="3"/>
  <c r="BK169" i="3"/>
  <c r="BK158" i="3"/>
  <c r="BK152" i="3"/>
  <c r="BK157" i="4"/>
  <c r="J219" i="4"/>
  <c r="BK213" i="4"/>
  <c r="J148" i="4"/>
  <c r="J163" i="4"/>
  <c r="BK207" i="4"/>
  <c r="J193" i="4"/>
  <c r="J158" i="4"/>
  <c r="J164" i="4"/>
  <c r="J209" i="4"/>
  <c r="J169" i="4"/>
  <c r="BK151" i="4"/>
  <c r="BK140" i="4"/>
  <c r="J154" i="4"/>
  <c r="BK154" i="5"/>
  <c r="J142" i="5"/>
  <c r="J154" i="5"/>
  <c r="BK142" i="5"/>
  <c r="BK181" i="6"/>
  <c r="J148" i="6"/>
  <c r="J150" i="6"/>
  <c r="BK180" i="6"/>
  <c r="BK178" i="6"/>
  <c r="J184" i="2"/>
  <c r="J178" i="2"/>
  <c r="J172" i="2"/>
  <c r="J167" i="2"/>
  <c r="J152" i="2"/>
  <c r="J188" i="2"/>
  <c r="BK145" i="2"/>
  <c r="BK143" i="3"/>
  <c r="J152" i="3"/>
  <c r="BK146" i="3"/>
  <c r="J163" i="3"/>
  <c r="BK142" i="3"/>
  <c r="J151" i="3"/>
  <c r="BK144" i="3"/>
  <c r="J211" i="4"/>
  <c r="BK170" i="4"/>
  <c r="J147" i="4"/>
  <c r="J150" i="4"/>
  <c r="BK206" i="4"/>
  <c r="J213" i="4"/>
  <c r="BK148" i="4"/>
  <c r="BK192" i="4"/>
  <c r="J203" i="4"/>
  <c r="BK152" i="4"/>
  <c r="J192" i="4"/>
  <c r="BK210" i="4"/>
  <c r="BK141" i="4"/>
  <c r="BK165" i="4"/>
  <c r="J144" i="4"/>
  <c r="J146" i="5"/>
  <c r="BK141" i="5"/>
  <c r="J153" i="5"/>
  <c r="BK135" i="5"/>
  <c r="BK149" i="6"/>
  <c r="J142" i="6"/>
  <c r="J158" i="6"/>
  <c r="J167" i="6"/>
  <c r="BK146" i="6"/>
  <c r="BK151" i="6"/>
  <c r="J153" i="6"/>
  <c r="BK139" i="6"/>
  <c r="BK143" i="6"/>
  <c r="J181" i="2"/>
  <c r="BK174" i="2"/>
  <c r="J171" i="2"/>
  <c r="J164" i="2"/>
  <c r="BK147" i="2"/>
  <c r="BK155" i="2"/>
  <c r="BK142" i="2"/>
  <c r="J139" i="3"/>
  <c r="J142" i="3"/>
  <c r="BK161" i="3"/>
  <c r="J161" i="3"/>
  <c r="J148" i="3"/>
  <c r="F41" i="2"/>
  <c r="J161" i="4"/>
  <c r="BK167" i="4"/>
  <c r="J198" i="4"/>
  <c r="J138" i="4"/>
  <c r="BK200" i="4"/>
  <c r="BK175" i="4"/>
  <c r="BK196" i="4"/>
  <c r="J187" i="4"/>
  <c r="BK161" i="4"/>
  <c r="J152" i="5"/>
  <c r="J143" i="5"/>
  <c r="BK137" i="5"/>
  <c r="BK160" i="6"/>
  <c r="J146" i="6"/>
  <c r="J157" i="6"/>
  <c r="BK157" i="6"/>
  <c r="J165" i="6"/>
  <c r="J171" i="6"/>
  <c r="BK141" i="6"/>
  <c r="J140" i="6"/>
  <c r="J182" i="2"/>
  <c r="BK175" i="2"/>
  <c r="J169" i="2"/>
  <c r="BK164" i="2"/>
  <c r="J149" i="2"/>
  <c r="J158" i="2"/>
  <c r="J143" i="2"/>
  <c r="J144" i="3"/>
  <c r="J162" i="3"/>
  <c r="J154" i="3"/>
  <c r="BK169" i="4"/>
  <c r="BK144" i="4"/>
  <c r="J146" i="4"/>
  <c r="BK184" i="4"/>
  <c r="BK147" i="4"/>
  <c r="BK162" i="4"/>
  <c r="BK197" i="4"/>
  <c r="J177" i="4"/>
  <c r="J202" i="4"/>
  <c r="J149" i="4"/>
  <c r="BK177" i="4"/>
  <c r="J207" i="4"/>
  <c r="BK173" i="4"/>
  <c r="BK179" i="4"/>
  <c r="BK146" i="4"/>
  <c r="J140" i="5"/>
  <c r="J135" i="5"/>
  <c r="BK143" i="5"/>
  <c r="J172" i="6"/>
  <c r="BK171" i="2"/>
  <c r="BK165" i="2"/>
  <c r="J154" i="2"/>
  <c r="BK143" i="2"/>
  <c r="J151" i="2"/>
  <c r="BK159" i="3"/>
  <c r="BK164" i="3"/>
  <c r="J155" i="3"/>
  <c r="J147" i="3"/>
  <c r="BK162" i="3"/>
  <c r="BK148" i="3"/>
  <c r="BK157" i="3"/>
  <c r="J158" i="3"/>
  <c r="BK215" i="4"/>
  <c r="BK158" i="4"/>
  <c r="J140" i="4"/>
  <c r="BK212" i="4"/>
  <c r="BK149" i="4"/>
  <c r="J174" i="4"/>
  <c r="BK195" i="4"/>
  <c r="J165" i="4"/>
  <c r="J197" i="4"/>
  <c r="BK202" i="4"/>
  <c r="J218" i="4"/>
  <c r="J141" i="4"/>
  <c r="J188" i="4"/>
  <c r="J162" i="4"/>
  <c r="J151" i="5"/>
  <c r="BK152" i="5"/>
  <c r="BK155" i="5"/>
  <c r="BK144" i="5"/>
  <c r="BK174" i="6"/>
  <c r="J145" i="6"/>
  <c r="BK183" i="6"/>
  <c r="BK147" i="6"/>
  <c r="J164" i="6"/>
  <c r="BK179" i="6"/>
  <c r="J147" i="6"/>
  <c r="BK137" i="6"/>
  <c r="J137" i="6"/>
  <c r="BK181" i="2"/>
  <c r="BK178" i="2"/>
  <c r="BK169" i="2"/>
  <c r="J162" i="2"/>
  <c r="J148" i="2"/>
  <c r="J161" i="2"/>
  <c r="BK146" i="2"/>
  <c r="BK147" i="3"/>
  <c r="J166" i="3"/>
  <c r="BK160" i="3"/>
  <c r="BK171" i="3"/>
  <c r="J167" i="3"/>
  <c r="BK168" i="3"/>
  <c r="BK151" i="3"/>
  <c r="BK187" i="4"/>
  <c r="J171" i="4"/>
  <c r="BK154" i="4"/>
  <c r="BK168" i="4"/>
  <c r="J201" i="4"/>
  <c r="T163" i="2" l="1"/>
  <c r="BK138" i="3"/>
  <c r="J138" i="3"/>
  <c r="J100" i="3" s="1"/>
  <c r="R153" i="3"/>
  <c r="BK137" i="4"/>
  <c r="J137" i="4" s="1"/>
  <c r="J98" i="4" s="1"/>
  <c r="T191" i="4"/>
  <c r="T190" i="4" s="1"/>
  <c r="T139" i="5"/>
  <c r="T138" i="5"/>
  <c r="BK141" i="2"/>
  <c r="P160" i="2"/>
  <c r="P156" i="3"/>
  <c r="BK159" i="4"/>
  <c r="J159" i="4" s="1"/>
  <c r="J100" i="4" s="1"/>
  <c r="P183" i="4"/>
  <c r="P182" i="4"/>
  <c r="P139" i="5"/>
  <c r="P138" i="5"/>
  <c r="P157" i="2"/>
  <c r="P177" i="2"/>
  <c r="R150" i="3"/>
  <c r="BK191" i="4"/>
  <c r="J191" i="4"/>
  <c r="J105" i="4" s="1"/>
  <c r="P133" i="5"/>
  <c r="P132" i="5" s="1"/>
  <c r="P131" i="5" s="1"/>
  <c r="AU100" i="1" s="1"/>
  <c r="BK163" i="2"/>
  <c r="J163" i="2"/>
  <c r="J103" i="2"/>
  <c r="P186" i="2"/>
  <c r="P185" i="2"/>
  <c r="P150" i="3"/>
  <c r="BK156" i="4"/>
  <c r="J156" i="4" s="1"/>
  <c r="J99" i="4" s="1"/>
  <c r="R133" i="5"/>
  <c r="R132" i="5"/>
  <c r="BK155" i="6"/>
  <c r="J155" i="6"/>
  <c r="J101" i="6" s="1"/>
  <c r="BK157" i="2"/>
  <c r="J157" i="2"/>
  <c r="J101" i="2" s="1"/>
  <c r="BK177" i="2"/>
  <c r="J177" i="2"/>
  <c r="J104" i="2" s="1"/>
  <c r="R138" i="3"/>
  <c r="T153" i="3"/>
  <c r="R159" i="4"/>
  <c r="BK139" i="5"/>
  <c r="BK138" i="5" s="1"/>
  <c r="J138" i="5" s="1"/>
  <c r="J100" i="5" s="1"/>
  <c r="T155" i="6"/>
  <c r="T154" i="6"/>
  <c r="P141" i="2"/>
  <c r="BK160" i="2"/>
  <c r="J160" i="2" s="1"/>
  <c r="J102" i="2" s="1"/>
  <c r="BK186" i="2"/>
  <c r="J186" i="2"/>
  <c r="J107" i="2" s="1"/>
  <c r="T138" i="3"/>
  <c r="P153" i="3"/>
  <c r="R191" i="4"/>
  <c r="R190" i="4" s="1"/>
  <c r="R157" i="2"/>
  <c r="T177" i="2"/>
  <c r="BK153" i="3"/>
  <c r="J153" i="3"/>
  <c r="J102" i="3"/>
  <c r="T137" i="4"/>
  <c r="R156" i="4"/>
  <c r="BK183" i="4"/>
  <c r="J183" i="4" s="1"/>
  <c r="J103" i="4" s="1"/>
  <c r="T133" i="5"/>
  <c r="T132" i="5" s="1"/>
  <c r="T131" i="5" s="1"/>
  <c r="R135" i="6"/>
  <c r="R134" i="6"/>
  <c r="P155" i="6"/>
  <c r="P154" i="6" s="1"/>
  <c r="T141" i="2"/>
  <c r="T160" i="2"/>
  <c r="T156" i="3"/>
  <c r="P137" i="4"/>
  <c r="P156" i="4"/>
  <c r="R183" i="4"/>
  <c r="R182" i="4"/>
  <c r="P135" i="6"/>
  <c r="P134" i="6"/>
  <c r="BK163" i="6"/>
  <c r="J163" i="6"/>
  <c r="J103" i="6"/>
  <c r="R163" i="2"/>
  <c r="R186" i="2"/>
  <c r="R185" i="2" s="1"/>
  <c r="BK150" i="3"/>
  <c r="J150" i="3" s="1"/>
  <c r="J101" i="3" s="1"/>
  <c r="R137" i="4"/>
  <c r="R136" i="4"/>
  <c r="T156" i="4"/>
  <c r="T183" i="4"/>
  <c r="T182" i="4" s="1"/>
  <c r="BK133" i="5"/>
  <c r="J133" i="5" s="1"/>
  <c r="J98" i="5" s="1"/>
  <c r="T135" i="6"/>
  <c r="T134" i="6" s="1"/>
  <c r="P163" i="6"/>
  <c r="P162" i="6" s="1"/>
  <c r="P163" i="2"/>
  <c r="P138" i="3"/>
  <c r="P137" i="3" s="1"/>
  <c r="P136" i="3" s="1"/>
  <c r="AU98" i="1" s="1"/>
  <c r="AU97" i="1" s="1"/>
  <c r="T150" i="3"/>
  <c r="P191" i="4"/>
  <c r="P190" i="4" s="1"/>
  <c r="R155" i="6"/>
  <c r="R154" i="6"/>
  <c r="R141" i="2"/>
  <c r="R160" i="2"/>
  <c r="T186" i="2"/>
  <c r="T185" i="2"/>
  <c r="BK156" i="3"/>
  <c r="P159" i="4"/>
  <c r="R139" i="5"/>
  <c r="R138" i="5" s="1"/>
  <c r="BK135" i="6"/>
  <c r="J135" i="6" s="1"/>
  <c r="J98" i="6" s="1"/>
  <c r="R163" i="6"/>
  <c r="R162" i="6"/>
  <c r="T157" i="2"/>
  <c r="R177" i="2"/>
  <c r="R156" i="3"/>
  <c r="T159" i="4"/>
  <c r="T163" i="6"/>
  <c r="T162" i="6" s="1"/>
  <c r="BK170" i="3"/>
  <c r="J170" i="3"/>
  <c r="J104" i="3" s="1"/>
  <c r="BK152" i="6"/>
  <c r="J152" i="6"/>
  <c r="J99" i="6" s="1"/>
  <c r="BK183" i="2"/>
  <c r="J183" i="2"/>
  <c r="J105" i="2"/>
  <c r="BK180" i="4"/>
  <c r="J180" i="4" s="1"/>
  <c r="J101" i="4" s="1"/>
  <c r="BK136" i="5"/>
  <c r="J136" i="5" s="1"/>
  <c r="J99" i="5" s="1"/>
  <c r="J139" i="5"/>
  <c r="J101" i="5" s="1"/>
  <c r="E85" i="6"/>
  <c r="BF156" i="6"/>
  <c r="BF172" i="6"/>
  <c r="BF166" i="6"/>
  <c r="BF168" i="6"/>
  <c r="BF175" i="6"/>
  <c r="BF150" i="6"/>
  <c r="BF153" i="6"/>
  <c r="BF157" i="6"/>
  <c r="BF159" i="6"/>
  <c r="BF164" i="6"/>
  <c r="J89" i="6"/>
  <c r="BF138" i="6"/>
  <c r="BF142" i="6"/>
  <c r="BF149" i="6"/>
  <c r="BF171" i="6"/>
  <c r="BF141" i="6"/>
  <c r="BF160" i="6"/>
  <c r="BF165" i="6"/>
  <c r="F92" i="6"/>
  <c r="BF143" i="6"/>
  <c r="BF147" i="6"/>
  <c r="BF176" i="6"/>
  <c r="BF180" i="6"/>
  <c r="BF183" i="6"/>
  <c r="J92" i="6"/>
  <c r="BF137" i="6"/>
  <c r="BF170" i="6"/>
  <c r="BF148" i="6"/>
  <c r="BF181" i="6"/>
  <c r="BF140" i="6"/>
  <c r="BF151" i="6"/>
  <c r="BF161" i="6"/>
  <c r="BF167" i="6"/>
  <c r="BF178" i="6"/>
  <c r="BF179" i="6"/>
  <c r="BF174" i="6"/>
  <c r="BF182" i="6"/>
  <c r="BF136" i="6"/>
  <c r="BF139" i="6"/>
  <c r="BF145" i="6"/>
  <c r="BF146" i="6"/>
  <c r="BF158" i="6"/>
  <c r="BF137" i="5"/>
  <c r="BF140" i="5"/>
  <c r="BF142" i="5"/>
  <c r="BK182" i="4"/>
  <c r="J182" i="4" s="1"/>
  <c r="J102" i="4" s="1"/>
  <c r="J92" i="5"/>
  <c r="BF144" i="5"/>
  <c r="BF154" i="5"/>
  <c r="BK190" i="4"/>
  <c r="J190" i="4"/>
  <c r="J104" i="4" s="1"/>
  <c r="BF152" i="5"/>
  <c r="BF145" i="5"/>
  <c r="BK136" i="4"/>
  <c r="J136" i="4" s="1"/>
  <c r="J97" i="4" s="1"/>
  <c r="BF151" i="5"/>
  <c r="BF155" i="5"/>
  <c r="BF141" i="5"/>
  <c r="BF146" i="5"/>
  <c r="BF150" i="5"/>
  <c r="BF134" i="5"/>
  <c r="BF147" i="5"/>
  <c r="BF153" i="5"/>
  <c r="E85" i="5"/>
  <c r="BF135" i="5"/>
  <c r="F92" i="5"/>
  <c r="BF143" i="5"/>
  <c r="BF149" i="5"/>
  <c r="J89" i="5"/>
  <c r="J92" i="4"/>
  <c r="BF139" i="4"/>
  <c r="BF141" i="4"/>
  <c r="BF157" i="4"/>
  <c r="BF176" i="4"/>
  <c r="BF143" i="4"/>
  <c r="BF148" i="4"/>
  <c r="BF154" i="4"/>
  <c r="BF164" i="4"/>
  <c r="BF165" i="4"/>
  <c r="BF178" i="4"/>
  <c r="BF185" i="4"/>
  <c r="BF189" i="4"/>
  <c r="BF192" i="4"/>
  <c r="BF214" i="4"/>
  <c r="J156" i="3"/>
  <c r="J103" i="3" s="1"/>
  <c r="J129" i="4"/>
  <c r="BF149" i="4"/>
  <c r="BF152" i="4"/>
  <c r="BF160" i="4"/>
  <c r="BF168" i="4"/>
  <c r="BF177" i="4"/>
  <c r="BF187" i="4"/>
  <c r="BF196" i="4"/>
  <c r="BF202" i="4"/>
  <c r="BF140" i="4"/>
  <c r="BF146" i="4"/>
  <c r="BF150" i="4"/>
  <c r="BF163" i="4"/>
  <c r="BF171" i="4"/>
  <c r="BF186" i="4"/>
  <c r="BF194" i="4"/>
  <c r="BF205" i="4"/>
  <c r="BF211" i="4"/>
  <c r="BF217" i="4"/>
  <c r="BF218" i="4"/>
  <c r="BF219" i="4"/>
  <c r="E85" i="4"/>
  <c r="BF166" i="4"/>
  <c r="BF167" i="4"/>
  <c r="BF173" i="4"/>
  <c r="BF200" i="4"/>
  <c r="BF162" i="4"/>
  <c r="BF169" i="4"/>
  <c r="BF174" i="4"/>
  <c r="BF198" i="4"/>
  <c r="BF210" i="4"/>
  <c r="BF151" i="4"/>
  <c r="BF158" i="4"/>
  <c r="BF201" i="4"/>
  <c r="BF203" i="4"/>
  <c r="F92" i="4"/>
  <c r="BF145" i="4"/>
  <c r="BF153" i="4"/>
  <c r="BF155" i="4"/>
  <c r="BF175" i="4"/>
  <c r="BF179" i="4"/>
  <c r="BF181" i="4"/>
  <c r="BF188" i="4"/>
  <c r="BF195" i="4"/>
  <c r="BF138" i="4"/>
  <c r="BF144" i="4"/>
  <c r="BF170" i="4"/>
  <c r="BF197" i="4"/>
  <c r="BF209" i="4"/>
  <c r="BF142" i="4"/>
  <c r="BF147" i="4"/>
  <c r="BF161" i="4"/>
  <c r="BF206" i="4"/>
  <c r="BF215" i="4"/>
  <c r="BF216" i="4"/>
  <c r="BF184" i="4"/>
  <c r="BF193" i="4"/>
  <c r="BF207" i="4"/>
  <c r="BF212" i="4"/>
  <c r="BF213" i="4"/>
  <c r="J141" i="2"/>
  <c r="J100" i="2"/>
  <c r="BF142" i="3"/>
  <c r="J133" i="3"/>
  <c r="BF160" i="3"/>
  <c r="BF139" i="3"/>
  <c r="BF151" i="3"/>
  <c r="BF163" i="3"/>
  <c r="BF169" i="3"/>
  <c r="BK185" i="2"/>
  <c r="J185" i="2" s="1"/>
  <c r="J106" i="2" s="1"/>
  <c r="F133" i="3"/>
  <c r="BF140" i="3"/>
  <c r="BF152" i="3"/>
  <c r="BF159" i="3"/>
  <c r="BF168" i="3"/>
  <c r="E124" i="3"/>
  <c r="BF155" i="3"/>
  <c r="J91" i="3"/>
  <c r="BF143" i="3"/>
  <c r="BF157" i="3"/>
  <c r="BF162" i="3"/>
  <c r="BF141" i="3"/>
  <c r="BF147" i="3"/>
  <c r="BF167" i="3"/>
  <c r="BF171" i="3"/>
  <c r="BF144" i="3"/>
  <c r="BF146" i="3"/>
  <c r="BF148" i="3"/>
  <c r="BF166" i="3"/>
  <c r="BF154" i="3"/>
  <c r="BF161" i="3"/>
  <c r="BF164" i="3"/>
  <c r="BF165" i="3"/>
  <c r="BF158" i="3"/>
  <c r="E127" i="2"/>
  <c r="J136" i="2"/>
  <c r="BF143" i="2"/>
  <c r="BF144" i="2"/>
  <c r="BF145" i="2"/>
  <c r="BF147" i="2"/>
  <c r="BF148" i="2"/>
  <c r="BF151" i="2"/>
  <c r="BF152" i="2"/>
  <c r="BF154" i="2"/>
  <c r="BF159" i="2"/>
  <c r="BF161" i="2"/>
  <c r="BF162" i="2"/>
  <c r="BF178" i="2"/>
  <c r="AZ96" i="1"/>
  <c r="J91" i="2"/>
  <c r="F94" i="2"/>
  <c r="BF142" i="2"/>
  <c r="BF146" i="2"/>
  <c r="BF149" i="2"/>
  <c r="BF155" i="2"/>
  <c r="BF158" i="2"/>
  <c r="BF164" i="2"/>
  <c r="BF165" i="2"/>
  <c r="BF166" i="2"/>
  <c r="BF167" i="2"/>
  <c r="BF168" i="2"/>
  <c r="BF169" i="2"/>
  <c r="BF170" i="2"/>
  <c r="BF171" i="2"/>
  <c r="BF172" i="2"/>
  <c r="BF173" i="2"/>
  <c r="BF174" i="2"/>
  <c r="BF175" i="2"/>
  <c r="BF176" i="2"/>
  <c r="BF188" i="2"/>
  <c r="BB96" i="1"/>
  <c r="BB95" i="1" s="1"/>
  <c r="AX95" i="1" s="1"/>
  <c r="BC96" i="1"/>
  <c r="BC95" i="1" s="1"/>
  <c r="AV96" i="1"/>
  <c r="BF189" i="2"/>
  <c r="BD96" i="1"/>
  <c r="BF179" i="2"/>
  <c r="BF181" i="2"/>
  <c r="BF182" i="2"/>
  <c r="BF184" i="2"/>
  <c r="BF187" i="2"/>
  <c r="AZ95" i="1"/>
  <c r="AV95" i="1" s="1"/>
  <c r="F39" i="4"/>
  <c r="BD99" i="1"/>
  <c r="AS94" i="1"/>
  <c r="F38" i="6"/>
  <c r="BC101" i="1" s="1"/>
  <c r="F35" i="5"/>
  <c r="AZ100" i="1" s="1"/>
  <c r="F39" i="5"/>
  <c r="BD100" i="1"/>
  <c r="J35" i="5"/>
  <c r="AV100" i="1" s="1"/>
  <c r="BD95" i="1"/>
  <c r="F38" i="4"/>
  <c r="BC99" i="1"/>
  <c r="J37" i="3"/>
  <c r="AV98" i="1" s="1"/>
  <c r="F38" i="5"/>
  <c r="BC100" i="1" s="1"/>
  <c r="F37" i="5"/>
  <c r="BB100" i="1"/>
  <c r="F37" i="4"/>
  <c r="BB99" i="1" s="1"/>
  <c r="F39" i="3"/>
  <c r="BB98" i="1" s="1"/>
  <c r="BB97" i="1" s="1"/>
  <c r="AX97" i="1" s="1"/>
  <c r="F39" i="6"/>
  <c r="BD101" i="1" s="1"/>
  <c r="J35" i="4"/>
  <c r="AV99" i="1" s="1"/>
  <c r="F40" i="3"/>
  <c r="BC98" i="1" s="1"/>
  <c r="BC97" i="1" s="1"/>
  <c r="AY97" i="1" s="1"/>
  <c r="J35" i="6"/>
  <c r="AV101" i="1" s="1"/>
  <c r="F35" i="4"/>
  <c r="AZ99" i="1" s="1"/>
  <c r="F41" i="3"/>
  <c r="BD98" i="1" s="1"/>
  <c r="BD97" i="1" s="1"/>
  <c r="F35" i="6"/>
  <c r="AZ101" i="1"/>
  <c r="F37" i="3"/>
  <c r="AZ98" i="1" s="1"/>
  <c r="AZ97" i="1" s="1"/>
  <c r="AV97" i="1" s="1"/>
  <c r="F37" i="6"/>
  <c r="BB101" i="1" s="1"/>
  <c r="R135" i="4" l="1"/>
  <c r="P136" i="4"/>
  <c r="P135" i="4" s="1"/>
  <c r="AU99" i="1" s="1"/>
  <c r="R137" i="3"/>
  <c r="R136" i="3" s="1"/>
  <c r="T136" i="4"/>
  <c r="T135" i="4"/>
  <c r="R140" i="2"/>
  <c r="R139" i="2"/>
  <c r="BK132" i="5"/>
  <c r="J132" i="5"/>
  <c r="J97" i="5"/>
  <c r="T137" i="3"/>
  <c r="T136" i="3" s="1"/>
  <c r="T133" i="6"/>
  <c r="T140" i="2"/>
  <c r="T139" i="2" s="1"/>
  <c r="P140" i="2"/>
  <c r="P139" i="2"/>
  <c r="AU96" i="1" s="1"/>
  <c r="AU95" i="1" s="1"/>
  <c r="AU94" i="1" s="1"/>
  <c r="R131" i="5"/>
  <c r="BK137" i="3"/>
  <c r="J137" i="3" s="1"/>
  <c r="J99" i="3" s="1"/>
  <c r="P133" i="6"/>
  <c r="AU101" i="1" s="1"/>
  <c r="BK140" i="2"/>
  <c r="BK139" i="2" s="1"/>
  <c r="J139" i="2" s="1"/>
  <c r="J98" i="2" s="1"/>
  <c r="J32" i="2" s="1"/>
  <c r="J116" i="2" s="1"/>
  <c r="BF116" i="2" s="1"/>
  <c r="F38" i="2" s="1"/>
  <c r="BA96" i="1" s="1"/>
  <c r="BA95" i="1" s="1"/>
  <c r="AW95" i="1" s="1"/>
  <c r="AT95" i="1" s="1"/>
  <c r="J140" i="2"/>
  <c r="J99" i="2"/>
  <c r="R133" i="6"/>
  <c r="BK134" i="6"/>
  <c r="J134" i="6" s="1"/>
  <c r="J97" i="6" s="1"/>
  <c r="BK154" i="6"/>
  <c r="J154" i="6"/>
  <c r="J100" i="6"/>
  <c r="BK162" i="6"/>
  <c r="J162" i="6"/>
  <c r="J102" i="6"/>
  <c r="BK135" i="4"/>
  <c r="J135" i="4"/>
  <c r="J96" i="4"/>
  <c r="J30" i="4"/>
  <c r="AY95" i="1"/>
  <c r="BB94" i="1"/>
  <c r="W31" i="1" s="1"/>
  <c r="BD94" i="1"/>
  <c r="W33" i="1"/>
  <c r="AZ94" i="1"/>
  <c r="AV94" i="1"/>
  <c r="AK29" i="1" s="1"/>
  <c r="BC94" i="1"/>
  <c r="W32" i="1"/>
  <c r="J114" i="4"/>
  <c r="BF114" i="4" s="1"/>
  <c r="F36" i="4" s="1"/>
  <c r="BA99" i="1" s="1"/>
  <c r="BK133" i="6" l="1"/>
  <c r="J133" i="6"/>
  <c r="J96" i="6" s="1"/>
  <c r="BK131" i="5"/>
  <c r="J131" i="5"/>
  <c r="J96" i="5"/>
  <c r="J30" i="5"/>
  <c r="BK136" i="3"/>
  <c r="J136" i="3"/>
  <c r="J98" i="3"/>
  <c r="J32" i="3"/>
  <c r="J110" i="5"/>
  <c r="BF110" i="5"/>
  <c r="F36" i="5"/>
  <c r="BA100" i="1" s="1"/>
  <c r="J113" i="3"/>
  <c r="BF113" i="3"/>
  <c r="J38" i="3" s="1"/>
  <c r="AW98" i="1" s="1"/>
  <c r="AT98" i="1" s="1"/>
  <c r="J110" i="2"/>
  <c r="J118" i="2" s="1"/>
  <c r="J108" i="4"/>
  <c r="J31" i="4" s="1"/>
  <c r="J32" i="4" s="1"/>
  <c r="AG99" i="1" s="1"/>
  <c r="J38" i="2"/>
  <c r="AW96" i="1" s="1"/>
  <c r="AT96" i="1" s="1"/>
  <c r="AX94" i="1"/>
  <c r="AY94" i="1"/>
  <c r="J36" i="4"/>
  <c r="AW99" i="1" s="1"/>
  <c r="AT99" i="1" s="1"/>
  <c r="W29" i="1"/>
  <c r="J30" i="6" l="1"/>
  <c r="J112" i="6" s="1"/>
  <c r="J106" i="6" s="1"/>
  <c r="J114" i="6"/>
  <c r="BF112" i="6"/>
  <c r="J31" i="6"/>
  <c r="J41" i="4"/>
  <c r="J33" i="2"/>
  <c r="J34" i="2" s="1"/>
  <c r="AG96" i="1" s="1"/>
  <c r="AG95" i="1" s="1"/>
  <c r="AN95" i="1" s="1"/>
  <c r="AN99" i="1"/>
  <c r="F38" i="3"/>
  <c r="BA98" i="1"/>
  <c r="BA97" i="1" s="1"/>
  <c r="AW97" i="1" s="1"/>
  <c r="AT97" i="1" s="1"/>
  <c r="J116" i="4"/>
  <c r="J36" i="6"/>
  <c r="AW101" i="1" s="1"/>
  <c r="AT101" i="1" s="1"/>
  <c r="J107" i="3"/>
  <c r="J33" i="3" s="1"/>
  <c r="J34" i="3" s="1"/>
  <c r="AG98" i="1" s="1"/>
  <c r="AG97" i="1" s="1"/>
  <c r="AN97" i="1" s="1"/>
  <c r="J32" i="6"/>
  <c r="AG101" i="1" s="1"/>
  <c r="AN101" i="1" s="1"/>
  <c r="J36" i="5"/>
  <c r="AW100" i="1" s="1"/>
  <c r="AT100" i="1" s="1"/>
  <c r="J104" i="5"/>
  <c r="J31" i="5" s="1"/>
  <c r="J32" i="5" s="1"/>
  <c r="AG100" i="1" s="1"/>
  <c r="AN100" i="1" l="1"/>
  <c r="J43" i="3"/>
  <c r="AN98" i="1"/>
  <c r="J41" i="6"/>
  <c r="J41" i="5"/>
  <c r="J43" i="2"/>
  <c r="AN96" i="1"/>
  <c r="J112" i="5"/>
  <c r="J115" i="3"/>
  <c r="F36" i="6"/>
  <c r="BA101" i="1"/>
  <c r="BA94" i="1" s="1"/>
  <c r="AW94" i="1" s="1"/>
  <c r="AK30" i="1" s="1"/>
  <c r="AG94" i="1"/>
  <c r="AK26" i="1" s="1"/>
  <c r="AK35" i="1" s="1"/>
  <c r="AT94" i="1" l="1"/>
  <c r="W30" i="1"/>
  <c r="AN94" i="1" l="1"/>
</calcChain>
</file>

<file path=xl/sharedStrings.xml><?xml version="1.0" encoding="utf-8"?>
<sst xmlns="http://schemas.openxmlformats.org/spreadsheetml/2006/main" count="3983" uniqueCount="629">
  <si>
    <t>Export Komplet</t>
  </si>
  <si>
    <t/>
  </si>
  <si>
    <t>2.0</t>
  </si>
  <si>
    <t>False</t>
  </si>
  <si>
    <t>{c8a1c5b2-7b50-4fb1-9739-9ce458ff734a}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</si>
  <si>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</si>
  <si>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</si>
  <si>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</si>
  <si>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</si>
  <si>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</si>
  <si>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</si>
  <si>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</si>
  <si>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</si>
  <si>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1369DW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</si>
  <si>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</si>
  <si>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</si>
  <si>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Prípojky médií pre rozvojové územie DZ Energetika</t>
  </si>
  <si>
    <t>JKSO:</t>
  </si>
  <si>
    <t>KS:</t>
  </si>
  <si>
    <t>Miesto:</t>
  </si>
  <si>
    <t>U.S.Steel,s.r.o., Košice</t>
  </si>
  <si>
    <t>Dátum:</t>
  </si>
  <si>
    <t>27. 9. 2024</t>
  </si>
  <si>
    <t>Objednávateľ:</t>
  </si>
  <si>
    <t>IČO:</t>
  </si>
  <si>
    <t>U.S.Steel,s.r.o., Košice</t>
  </si>
  <si>
    <t>IČ DPH:</t>
  </si>
  <si>
    <t>Zhotoviteľ:</t>
  </si>
  <si>
    <t>Vyplň údaj</t>
  </si>
  <si>
    <t>Projektant:</t>
  </si>
  <si>
    <t>Ing.Juríková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</si>
  <si>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</si>
  <si>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</si>
  <si>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</si>
  <si>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</si>
  <si>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</si>
  <si>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</si>
  <si>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</si>
  <si>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</si>
  <si>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</si>
  <si>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</si>
  <si>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</si>
  <si>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</si>
  <si>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</si>
  <si>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</si>
  <si>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</si>
  <si>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</si>
  <si>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</si>
  <si>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</si>
  <si>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</si>
  <si>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</si>
  <si>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</si>
  <si>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</si>
  <si>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</si>
  <si>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</si>
  <si>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</si>
  <si>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</si>
  <si>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</si>
  <si>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</si>
  <si>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</si>
  <si>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</si>
  <si>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</si>
  <si>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</si>
  <si>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</si>
  <si>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</si>
  <si>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</si>
  <si>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</si>
  <si>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</si>
  <si>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</si>
  <si>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</si>
  <si>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</si>
  <si>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</si>
  <si>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</si>
  <si>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</si>
  <si>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</si>
  <si>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</si>
  <si>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</si>
  <si>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</si>
  <si>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</si>
  <si>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201</t>
  </si>
  <si>
    <t>Objekt regulácie prietoku dusíka</t>
  </si>
  <si>
    <t>STA</t>
  </si>
  <si>
    <t>1</t>
  </si>
  <si>
    <t>{45bbd5f4-185b-427f-a07f-7f521453e7d9}</t>
  </si>
  <si>
    <t>/</t>
  </si>
  <si>
    <t>SO 201.03</t>
  </si>
  <si>
    <t>Kanalizácia</t>
  </si>
  <si>
    <t>Časť</t>
  </si>
  <si>
    <t>2</t>
  </si>
  <si>
    <t>{05f455a7-36ff-473b-8377-14e0c0cd533f}</t>
  </si>
  <si>
    <t>SO 203</t>
  </si>
  <si>
    <t>Základy pre prípojky rozvodov</t>
  </si>
  <si>
    <t>{f32b9955-ef94-4384-ae81-caa75a1a5c48}</t>
  </si>
  <si>
    <t>SO 203.03</t>
  </si>
  <si>
    <t>{4bbb434d-492a-416b-9e03-b590199606c3}</t>
  </si>
  <si>
    <t>SO 204</t>
  </si>
  <si>
    <t>Preložka doplňovacej vody pre chladenie</t>
  </si>
  <si>
    <t>{5b1bd6b5-702c-4fec-a3f7-ccc6dc6e6d17}</t>
  </si>
  <si>
    <t>SO 205</t>
  </si>
  <si>
    <t>Prípojka pitnej vody</t>
  </si>
  <si>
    <t>{afc7bdc7-dc13-413e-9bbb-34d83702a8fb}</t>
  </si>
  <si>
    <t>SO 206</t>
  </si>
  <si>
    <t>Prípojka požiarnej vody</t>
  </si>
  <si>
    <t>{85e2cc38-92f0-4c7e-82f1-d41fbee37092}</t>
  </si>
  <si>
    <t>KRYCÍ LIST ROZPOČTU</t>
  </si>
  <si>
    <t>Objekt:</t>
  </si>
  <si>
    <t>SO 201 - Objekt regulácie prietoku dusíka</t>
  </si>
  <si>
    <t>Časť:</t>
  </si>
  <si>
    <t>SO 201.03 - Kanalizácia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</si>
  <si>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</si>
  <si>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</si>
  <si>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</si>
  <si>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</si>
  <si>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</si>
  <si>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</si>
  <si>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</si>
  <si>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</si>
  <si>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</si>
  <si>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</si>
  <si>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</si>
  <si>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</si>
  <si>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</si>
  <si>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</si>
  <si>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</si>
  <si>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721 - Zdravotechnika - vnútorná kanalizácia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</si>
  <si>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</si>
  <si>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</si>
  <si>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</si>
  <si>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</si>
  <si>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</si>
  <si>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</si>
  <si>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</si>
  <si>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</si>
  <si>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</si>
  <si>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</si>
  <si>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</si>
  <si>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</si>
  <si>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</si>
  <si>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</si>
  <si>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</si>
  <si>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</si>
  <si>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</si>
  <si>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</si>
  <si>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</si>
  <si>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</si>
  <si>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</si>
  <si>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</si>
  <si>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</si>
  <si>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</si>
  <si>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</si>
  <si>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</si>
  <si>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</si>
  <si>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113107143.S</t>
  </si>
  <si>
    <t>Odstránenie krytu asfaltového v ploche do 200 m2, hr. nad 100 do 150 mm,  -0,37500t</t>
  </si>
  <si>
    <t>m2</t>
  </si>
  <si>
    <t>4</t>
  </si>
  <si>
    <t>-1944596351</t>
  </si>
  <si>
    <t>113307123.S</t>
  </si>
  <si>
    <t>Odstránenie podkladu v ploche do 200 m2 z kameniva hrubého drveného, hr.200 do 300 mm,  -0,40000t</t>
  </si>
  <si>
    <t>-1169731633</t>
  </si>
  <si>
    <t>3</t>
  </si>
  <si>
    <t>132301202.S</t>
  </si>
  <si>
    <t>Výkop ryhy šírky 600-2000mm hor 4 100-1000 m3</t>
  </si>
  <si>
    <t>m3</t>
  </si>
  <si>
    <t>-69035300</t>
  </si>
  <si>
    <t>151101102.S</t>
  </si>
  <si>
    <t>Paženie a rozopretie stien rýh pre podzemné vedenie, príložné do 4 m</t>
  </si>
  <si>
    <t>776217984</t>
  </si>
  <si>
    <t>5</t>
  </si>
  <si>
    <t>151101112.S</t>
  </si>
  <si>
    <t>Odstránenie paženia rýh pre podzemné vedenie, príložné hĺbky do 4 m</t>
  </si>
  <si>
    <t>-689138300</t>
  </si>
  <si>
    <t>6</t>
  </si>
  <si>
    <t>162501102.S</t>
  </si>
  <si>
    <t>Vodorovné premiestnenie výkopku po spevnenej ceste z horniny tr.1-4, do 100 m3 na vzdialenosť do 3000 m</t>
  </si>
  <si>
    <t>1288969261</t>
  </si>
  <si>
    <t>7</t>
  </si>
  <si>
    <t>171201201.S</t>
  </si>
  <si>
    <t>Uloženie sypaniny na skládky do 100 m3</t>
  </si>
  <si>
    <t>-921782555</t>
  </si>
  <si>
    <t>8</t>
  </si>
  <si>
    <t>171209002.S</t>
  </si>
  <si>
    <t>Poplatok za skládku - zemina a kamenivo (17 05) ostatné</t>
  </si>
  <si>
    <t>t</t>
  </si>
  <si>
    <t>2137564836</t>
  </si>
  <si>
    <t>VV</t>
  </si>
  <si>
    <t>39,573*1,8</t>
  </si>
  <si>
    <t>9</t>
  </si>
  <si>
    <t>174101002.S</t>
  </si>
  <si>
    <t>Zásyp sypaninou so zhutnením jám, šachiet, rýh, zárezov alebo okolo objektov nad 100 do 1000 m3</t>
  </si>
  <si>
    <t>1666181521</t>
  </si>
  <si>
    <t>10</t>
  </si>
  <si>
    <t>M</t>
  </si>
  <si>
    <t>583410004100.S</t>
  </si>
  <si>
    <t>Štrkodrva frakcia 0-22 mm</t>
  </si>
  <si>
    <t>-1983997422</t>
  </si>
  <si>
    <t>13,068*1,89 'Prepočítané koeficientom množstva</t>
  </si>
  <si>
    <t>11</t>
  </si>
  <si>
    <t>175101101.S</t>
  </si>
  <si>
    <t>Obsyp potrubia sypaninou z vhodných hornín 1 až 4 bez prehodenia sypaniny</t>
  </si>
  <si>
    <t>859192676</t>
  </si>
  <si>
    <t>12</t>
  </si>
  <si>
    <t>583310000600.S</t>
  </si>
  <si>
    <t>Kamenivo ťažené drobné frakcia 0-4 mm</t>
  </si>
  <si>
    <t>-551099714</t>
  </si>
  <si>
    <t>32,378*1,8</t>
  </si>
  <si>
    <t>Vodorovné konštrukcie</t>
  </si>
  <si>
    <t>13</t>
  </si>
  <si>
    <t>451573111.S</t>
  </si>
  <si>
    <t>Lôžko pod potrubie, stoky a drobné objekty, v otvorenom výkope z piesku a štrkopiesku do 63 mm</t>
  </si>
  <si>
    <t>-1846809897</t>
  </si>
  <si>
    <t>14</t>
  </si>
  <si>
    <t>452311131.S</t>
  </si>
  <si>
    <t>Dosky, bloky, sedlá z betónu v otvorenom výkope tr. C 12/15</t>
  </si>
  <si>
    <t>-1360278650</t>
  </si>
  <si>
    <t>Komunikácie</t>
  </si>
  <si>
    <t>15</t>
  </si>
  <si>
    <t>566902124.S</t>
  </si>
  <si>
    <t>Vyspravenie podkladu po prekopoch inžinierskych sietí plochy do 15 m2 štrkodrvou, po zhutnení hr. 250 mm</t>
  </si>
  <si>
    <t>-1252501964</t>
  </si>
  <si>
    <t>16</t>
  </si>
  <si>
    <t>566902163.S</t>
  </si>
  <si>
    <t>Vyspravenie podkladu po prekopoch inžinierskych sietí plochy do 15 m2 podkladovým betónom PB I tr. C 20/25 hr. 200 mm</t>
  </si>
  <si>
    <t>-542617140</t>
  </si>
  <si>
    <t>Rúrové vedenie</t>
  </si>
  <si>
    <t>17</t>
  </si>
  <si>
    <t>831263195.S</t>
  </si>
  <si>
    <t>Príplatok k cene za zriadenie kanalizačnej prípojky DN od 100 do 300 mm</t>
  </si>
  <si>
    <t>ks</t>
  </si>
  <si>
    <t>-882896611</t>
  </si>
  <si>
    <t>18</t>
  </si>
  <si>
    <t>871315542.S</t>
  </si>
  <si>
    <t>Potrubie kanalizačné PVC-U gravitačné hladké plnostenné SN 8 DN 150</t>
  </si>
  <si>
    <t>m</t>
  </si>
  <si>
    <t>1810948696</t>
  </si>
  <si>
    <t>19</t>
  </si>
  <si>
    <t>8713155421</t>
  </si>
  <si>
    <t>Potrubie kanalizačné PVC-U gravitačné hladké plnostenné SN 8 DN 125</t>
  </si>
  <si>
    <t>922877464</t>
  </si>
  <si>
    <t>877314266.S</t>
  </si>
  <si>
    <t>Montáž kanalizačnej PP spojky korugovanej DN 150</t>
  </si>
  <si>
    <t>2451773</t>
  </si>
  <si>
    <t>21</t>
  </si>
  <si>
    <t>11715511200</t>
  </si>
  <si>
    <t>Spojka Awadock DN150(160)</t>
  </si>
  <si>
    <t>-2096019183</t>
  </si>
  <si>
    <t>22</t>
  </si>
  <si>
    <t>892311000.S</t>
  </si>
  <si>
    <t>Skúška tesnosti kanalizácie D 150 mm</t>
  </si>
  <si>
    <t>-441235340</t>
  </si>
  <si>
    <t>23</t>
  </si>
  <si>
    <t>894421111.S</t>
  </si>
  <si>
    <t>Zriadenie šachiet prefabrikovaných do 4t</t>
  </si>
  <si>
    <t>749644087</t>
  </si>
  <si>
    <t>24</t>
  </si>
  <si>
    <t>TBS 100/60</t>
  </si>
  <si>
    <t xml:space="preserve">Šachtové dno TBS 100/60 DN 1000, pre DN 300 , </t>
  </si>
  <si>
    <t>137159064</t>
  </si>
  <si>
    <t>25</t>
  </si>
  <si>
    <t>1000000266</t>
  </si>
  <si>
    <t>100/50/12 ŠACHTOVÁ SKRUŽ so stúpačkou</t>
  </si>
  <si>
    <t>40362613</t>
  </si>
  <si>
    <t>26</t>
  </si>
  <si>
    <t>592240012400.S</t>
  </si>
  <si>
    <t>Betónová šachtová skruž TBS 2-60, DN 1000, výška 600 mm, hr. steny 90 mm</t>
  </si>
  <si>
    <t>-1304914226</t>
  </si>
  <si>
    <t>27</t>
  </si>
  <si>
    <t>899103111.S</t>
  </si>
  <si>
    <t>Osadenie poklopu liatinového a oceľového vrátane rámu hmotn. nad 100 do 150 kg</t>
  </si>
  <si>
    <t>1514857993</t>
  </si>
  <si>
    <t>28</t>
  </si>
  <si>
    <t>552410002300.S</t>
  </si>
  <si>
    <t>Poklop liatinový D400 priemer 600 mm</t>
  </si>
  <si>
    <t>176645044</t>
  </si>
  <si>
    <t>29</t>
  </si>
  <si>
    <t>899721132.S</t>
  </si>
  <si>
    <t>Označenie kanalizačného potrubia hnedou výstražnou fóliou</t>
  </si>
  <si>
    <t>-1290638955</t>
  </si>
  <si>
    <t>Ostatné konštrukcie a práce-búranie</t>
  </si>
  <si>
    <t>30</t>
  </si>
  <si>
    <t>979082213.S</t>
  </si>
  <si>
    <t>Vodorovná doprava sutiny so zložením a hrubým urovnaním na vzdialenosť do 1 km</t>
  </si>
  <si>
    <t>-189113451</t>
  </si>
  <si>
    <t>31</t>
  </si>
  <si>
    <t>979082219.S</t>
  </si>
  <si>
    <t>Príplatok k cene za každý ďalší aj začatý 1 km nad 1 km pre vodorovnú dopravu sutiny</t>
  </si>
  <si>
    <t>-991165362</t>
  </si>
  <si>
    <t>4,689*9 'Prepočítané koeficientom množstva</t>
  </si>
  <si>
    <t>32</t>
  </si>
  <si>
    <t>979087212.S</t>
  </si>
  <si>
    <t>Nakladanie na dopravné prostriedky pre vodorovnú dopravu sutiny</t>
  </si>
  <si>
    <t>-2072135597</t>
  </si>
  <si>
    <t>33</t>
  </si>
  <si>
    <t>979089012.S</t>
  </si>
  <si>
    <t>Poplatok za skládku - betón, tehly, dlaždice (17 01) ostatné</t>
  </si>
  <si>
    <t>-29444222</t>
  </si>
  <si>
    <t>99</t>
  </si>
  <si>
    <t>Presun hmôt HSV</t>
  </si>
  <si>
    <t>34</t>
  </si>
  <si>
    <t>998276101.S</t>
  </si>
  <si>
    <t>Presun hmôt pre rúrové vedenie hĺbené z rúr z plast., hmôt alebo sklolamin. v otvorenom výkope</t>
  </si>
  <si>
    <t>1502788049</t>
  </si>
  <si>
    <t>PSV</t>
  </si>
  <si>
    <t>Práce a dodávky PSV</t>
  </si>
  <si>
    <t>721</t>
  </si>
  <si>
    <t>Zdravotechnika - vnútorná kanalizácia</t>
  </si>
  <si>
    <t>35</t>
  </si>
  <si>
    <t>721242130.S</t>
  </si>
  <si>
    <t>Montáž lapača strešných splavenín plastového z PP s kĺbom, lapacím košom a zápachovou uzávierkou DN 110/125</t>
  </si>
  <si>
    <t>-1830183596</t>
  </si>
  <si>
    <t>36</t>
  </si>
  <si>
    <t>286630056150.S</t>
  </si>
  <si>
    <t>Lapač strešných naplavenín plastový z PP s otočným kĺbom, lapacím košom a zápachovou uzávierkou DN 110/125, pohľadové diely z liatiny</t>
  </si>
  <si>
    <t>1701572690</t>
  </si>
  <si>
    <t>37</t>
  </si>
  <si>
    <t>998721201.S</t>
  </si>
  <si>
    <t>Presun hmôt pre vnútornú kanalizáciu v objektoch výšky do 6 m</t>
  </si>
  <si>
    <t>%</t>
  </si>
  <si>
    <t>-1384927551</t>
  </si>
  <si>
    <t>SO 203 - Základy pre prípojky rozvodov</t>
  </si>
  <si>
    <t>SO 203.03 - Kanalizácia</t>
  </si>
  <si>
    <t>132301201.S</t>
  </si>
  <si>
    <t>Výkop ryhy šírky 600-2000mm hor 4 do 100 m3</t>
  </si>
  <si>
    <t>-80417124</t>
  </si>
  <si>
    <t>12,344*1,8</t>
  </si>
  <si>
    <t>9,158*1,8</t>
  </si>
  <si>
    <t>TBS 62,5/10</t>
  </si>
  <si>
    <t xml:space="preserve">Vyrovnávací prstenec TBS 62,5/10, </t>
  </si>
  <si>
    <t>-2016911035</t>
  </si>
  <si>
    <t>1833176278</t>
  </si>
  <si>
    <t>1000250120</t>
  </si>
  <si>
    <t>Skruž 1000/250/120 so stúpačkou</t>
  </si>
  <si>
    <t>1626978351</t>
  </si>
  <si>
    <t>SO 204 - Preložka doplňovacej vody pre chladenie</t>
  </si>
  <si>
    <t xml:space="preserve">    722 - Zdravotechnika - vnútorný vodovod</t>
  </si>
  <si>
    <t>M - Práce a dodávky M</t>
  </si>
  <si>
    <t xml:space="preserve">    23-M - Montáže potrubia</t>
  </si>
  <si>
    <t>119001422.S</t>
  </si>
  <si>
    <t>Dočasné zaistenie káblov a káblových tratí do 6 káblov</t>
  </si>
  <si>
    <t>-1716368453</t>
  </si>
  <si>
    <t>131201201.S</t>
  </si>
  <si>
    <t>Výkop zapaženej jamy v hornine 3, do 100 m3</t>
  </si>
  <si>
    <t>-214893748</t>
  </si>
  <si>
    <t>131201209.S</t>
  </si>
  <si>
    <t>Príplatok za lepivosť pri hĺbení zapažených jám a zárezov s urovnaním dna v hornine 3</t>
  </si>
  <si>
    <t>1980160187</t>
  </si>
  <si>
    <t>132201202.S</t>
  </si>
  <si>
    <t>Výkop ryhy šírky 600-2000mm horn.3 od 100 do 1000 m3</t>
  </si>
  <si>
    <t>-617865674</t>
  </si>
  <si>
    <t>132201209.S</t>
  </si>
  <si>
    <t>Príplatok k cenám za lepivosť pri hĺbení rýh š. nad 600 do 2 000 mm zapaž. i nezapažených, s urovnaním dna v hornine 3</t>
  </si>
  <si>
    <t>2080251439</t>
  </si>
  <si>
    <t>141721117.S</t>
  </si>
  <si>
    <t>Riadené horizont. vŕtanie v hornine tr.1-4 pre pretláč. PE rúr, hĺbky do 6m, vonk. priem.cez 225 do 315mm</t>
  </si>
  <si>
    <t>-988748863</t>
  </si>
  <si>
    <t>151101101.S</t>
  </si>
  <si>
    <t>Paženie a rozopretie stien rýh pre podzemné vedenie, príložné do 2 m</t>
  </si>
  <si>
    <t>717993557</t>
  </si>
  <si>
    <t>151101111.S</t>
  </si>
  <si>
    <t>Odstránenie paženia rýh pre podzemné vedenie, príložné hĺbky do 2 m</t>
  </si>
  <si>
    <t>812994339</t>
  </si>
  <si>
    <t>151101201.S</t>
  </si>
  <si>
    <t>Paženie stien bez rozopretia alebo vzopretia, príložné hĺbky do 4m</t>
  </si>
  <si>
    <t>-1077797642</t>
  </si>
  <si>
    <t>151101211.S</t>
  </si>
  <si>
    <t>Odstránenie paženia stien príložné hĺbky do 4 m</t>
  </si>
  <si>
    <t>-1522023031</t>
  </si>
  <si>
    <t>-317710484</t>
  </si>
  <si>
    <t>162501105.S</t>
  </si>
  <si>
    <t>Vodorovné premiestnenie výkopku po spevnenej ceste z horniny tr.1-4, do 100 m3, príplatok k cene za každých ďalšich a začatých 1000 m</t>
  </si>
  <si>
    <t>-60819799</t>
  </si>
  <si>
    <t>167101101.S</t>
  </si>
  <si>
    <t>Nakladanie neuľahnutého výkopku z hornín tr.1-4 do 100 m3</t>
  </si>
  <si>
    <t>-1538613243</t>
  </si>
  <si>
    <t>-506071865</t>
  </si>
  <si>
    <t>837618421</t>
  </si>
  <si>
    <t>583310003400.S</t>
  </si>
  <si>
    <t>Štrkopiesok frakcia 0-63 mm</t>
  </si>
  <si>
    <t>-1262214970</t>
  </si>
  <si>
    <t>-96638742</t>
  </si>
  <si>
    <t>-1315292518</t>
  </si>
  <si>
    <t>339088679</t>
  </si>
  <si>
    <t>-1657262801</t>
  </si>
  <si>
    <t>871361566.S</t>
  </si>
  <si>
    <t>Potrubie vodovodné z PE 100 SDR11/PN16 zvárané elektrotvarovkami D 225x20,5 mm</t>
  </si>
  <si>
    <t>-767619740</t>
  </si>
  <si>
    <t>877361080.S</t>
  </si>
  <si>
    <t>Montáž elektrotvarovky pre vodovodné potrubia z PE 100 D 225 mm</t>
  </si>
  <si>
    <t>1798457148</t>
  </si>
  <si>
    <t>286530154400.S</t>
  </si>
  <si>
    <t>Elektrotvarovka lemový nákružok s integrovanou prírubou PE 100 SDR 11 D/DN 225/200</t>
  </si>
  <si>
    <t>1063824404</t>
  </si>
  <si>
    <t>286530186700.S</t>
  </si>
  <si>
    <t>Koleno 45° elektrotvarovkové 45° PE 100 SDR 11 D 225 mm</t>
  </si>
  <si>
    <t>168595180</t>
  </si>
  <si>
    <t>286530185500.S</t>
  </si>
  <si>
    <t>Koleno 30° elektrotvarovkové 30° PE 100 SDR 11 D 225 mm</t>
  </si>
  <si>
    <t>1145419991</t>
  </si>
  <si>
    <t>891351111.S</t>
  </si>
  <si>
    <t>Montáž vodovodného posúvača s osadením zemnej súpravy (bez poklopov) DN 200</t>
  </si>
  <si>
    <t>-503040550</t>
  </si>
  <si>
    <t>5033090</t>
  </si>
  <si>
    <t>E1 - posúvač s prírubami  E2+ DN 200 PN 16</t>
  </si>
  <si>
    <t>-885451227</t>
  </si>
  <si>
    <t>891354121.S</t>
  </si>
  <si>
    <t>Montáž vodovodného kompenzátora upchávkového a gumového alebo montážnej vložky DN 200</t>
  </si>
  <si>
    <t>-1723465947</t>
  </si>
  <si>
    <t>551190009530.S</t>
  </si>
  <si>
    <t>Vložka montážna prírubová DN 200, PN 16, pre neagresínve prevádzkové kvapaliny a vodu, do max. teploty 50 °, uhlíková oceľ s protikoróznou ochranou, EPDM tesnenie</t>
  </si>
  <si>
    <t>-1598799325</t>
  </si>
  <si>
    <t>891371111.S</t>
  </si>
  <si>
    <t>Montáž vodovodného posúvača s osadením zemnej súpravy (bez poklopov) DN 300</t>
  </si>
  <si>
    <t>1763979054</t>
  </si>
  <si>
    <t>5001722</t>
  </si>
  <si>
    <t>E1 - posúvač s prírubami, 4000 E2 DN 300 PN 16</t>
  </si>
  <si>
    <t>989148573</t>
  </si>
  <si>
    <t>5008305</t>
  </si>
  <si>
    <t>ZS tuhá posúvačová, 9000 E2/E3 DN 500 RD 1,90 m</t>
  </si>
  <si>
    <t>-905956359</t>
  </si>
  <si>
    <t>1+4</t>
  </si>
  <si>
    <t>892351111.S</t>
  </si>
  <si>
    <t>Ostatné práce na rúrovom vedení, tlakové skúšky vodovodného potrubia DN 150 alebo 200</t>
  </si>
  <si>
    <t>666650823</t>
  </si>
  <si>
    <t>892353111.S</t>
  </si>
  <si>
    <t>Preplach a dezinfekcia vodovodného potrubia DN 150 alebo 200</t>
  </si>
  <si>
    <t>-1444370479</t>
  </si>
  <si>
    <t>892372111.S</t>
  </si>
  <si>
    <t>Zabezpečenie koncov vodovodného potrubia pri tlakových skúškach DN do 300</t>
  </si>
  <si>
    <t>23897593</t>
  </si>
  <si>
    <t>899401112.S</t>
  </si>
  <si>
    <t>Osadenie poklopu liatinového posúvačového</t>
  </si>
  <si>
    <t>-85500027</t>
  </si>
  <si>
    <t>5007812</t>
  </si>
  <si>
    <t>Poklop uličný "tuhý" pre posúvače, voda a kanál</t>
  </si>
  <si>
    <t>-302478876</t>
  </si>
  <si>
    <t>38</t>
  </si>
  <si>
    <t>899721112.S</t>
  </si>
  <si>
    <t>Vyhľadávací vodič na potrubí PVC DN nad 150</t>
  </si>
  <si>
    <t>561411380</t>
  </si>
  <si>
    <t>39</t>
  </si>
  <si>
    <t>899721131.S</t>
  </si>
  <si>
    <t>Označenie vodovodného potrubia bielou výstražnou fóliou</t>
  </si>
  <si>
    <t>-708166530</t>
  </si>
  <si>
    <t>40</t>
  </si>
  <si>
    <t>-1301459854</t>
  </si>
  <si>
    <t>722</t>
  </si>
  <si>
    <t>Zdravotechnika - vnútorný vodovod</t>
  </si>
  <si>
    <t>41</t>
  </si>
  <si>
    <t>722130216.S</t>
  </si>
  <si>
    <t>Potrubie z oceľových rúr pozink. bezšvíkových bežných-11 353.0, 10 004.0 zvarov. bežných-11 343.00 DN 50</t>
  </si>
  <si>
    <t>1748601624</t>
  </si>
  <si>
    <t>42</t>
  </si>
  <si>
    <t>722221035.S</t>
  </si>
  <si>
    <t>Montáž guľového kohúta závitového priameho pre vodu G 2</t>
  </si>
  <si>
    <t>-35038626</t>
  </si>
  <si>
    <t>43</t>
  </si>
  <si>
    <t>551110006000.S</t>
  </si>
  <si>
    <t>Guľový uzáver pre vodu 2", niklovaná mosadz</t>
  </si>
  <si>
    <t>1527746521</t>
  </si>
  <si>
    <t>44</t>
  </si>
  <si>
    <t>722262153.S</t>
  </si>
  <si>
    <t>Montáž vodomeru pre vodu do 30°C prírubového skrutkového vertikálneho DN 150</t>
  </si>
  <si>
    <t>-61163373</t>
  </si>
  <si>
    <t>45</t>
  </si>
  <si>
    <t>30009651</t>
  </si>
  <si>
    <t>Vodomer  DN150 Sensus Meistream</t>
  </si>
  <si>
    <t>764544886</t>
  </si>
  <si>
    <t>46</t>
  </si>
  <si>
    <t>998722201.S</t>
  </si>
  <si>
    <t>Presun hmôt pre vnútorný vodovod v objektoch výšky do 6 m</t>
  </si>
  <si>
    <t>-616529126</t>
  </si>
  <si>
    <t>Práce a dodávky M</t>
  </si>
  <si>
    <t>23-M</t>
  </si>
  <si>
    <t>Montáže potrubia</t>
  </si>
  <si>
    <t>47</t>
  </si>
  <si>
    <t>230011088.S</t>
  </si>
  <si>
    <t>Montáž potrubia z oceľových rúr trieda 11 - 13, Dxt 159x4,5 mm</t>
  </si>
  <si>
    <t>64</t>
  </si>
  <si>
    <t>-1803484527</t>
  </si>
  <si>
    <t>48</t>
  </si>
  <si>
    <t>142110002600.S</t>
  </si>
  <si>
    <t>Rúra oceľová bezšvová hladká kruhová d 168 mm, hr. steny 5,0 mm, ozn.11 353.0</t>
  </si>
  <si>
    <t>128</t>
  </si>
  <si>
    <t>-811084004</t>
  </si>
  <si>
    <t>49</t>
  </si>
  <si>
    <t>230011101.S</t>
  </si>
  <si>
    <t>Montáž potrubia z oceľových rúr trieda 11 - 13, Dxt 219x6,3 mm</t>
  </si>
  <si>
    <t>235514025</t>
  </si>
  <si>
    <t>50</t>
  </si>
  <si>
    <t>142110003400.S</t>
  </si>
  <si>
    <t>Rúra oceľová bezšvová hladká kruhová d 219 mm, hr. steny 6,3 mm, ozn.11 353.0</t>
  </si>
  <si>
    <t>687162169</t>
  </si>
  <si>
    <t>51</t>
  </si>
  <si>
    <t>230011123.S</t>
  </si>
  <si>
    <t>Montáž potrubia z oceľových rúr trieda 11 - 13, Dxt 324x8 mm</t>
  </si>
  <si>
    <t>777717643</t>
  </si>
  <si>
    <t>52</t>
  </si>
  <si>
    <t>142110003700.S</t>
  </si>
  <si>
    <t>Rúra oceľová bezšvová hladká kruhová d 324 mm, hr. steny 8,0 mm, ozn.11 353.0</t>
  </si>
  <si>
    <t>651361790</t>
  </si>
  <si>
    <t>53</t>
  </si>
  <si>
    <t>230023101.S</t>
  </si>
  <si>
    <t>Montáž rúrových dielov privarovacích, tr. 11-13 do 10 kg, Dxt 219x6.3 mm</t>
  </si>
  <si>
    <t>-681036565</t>
  </si>
  <si>
    <t>3+3+2</t>
  </si>
  <si>
    <t>54</t>
  </si>
  <si>
    <t>316310002000.S1</t>
  </si>
  <si>
    <t>Koleno ocelové 90° DN200</t>
  </si>
  <si>
    <t>-104957319</t>
  </si>
  <si>
    <t>55</t>
  </si>
  <si>
    <t>316160001580.S26</t>
  </si>
  <si>
    <t>Ocelová odbočka DN200/200 PN16</t>
  </si>
  <si>
    <t>1153195759</t>
  </si>
  <si>
    <t>56</t>
  </si>
  <si>
    <t>316160001610.S12</t>
  </si>
  <si>
    <t>Redukcia DN200/150 PN16</t>
  </si>
  <si>
    <t>-954073742</t>
  </si>
  <si>
    <t>57</t>
  </si>
  <si>
    <t>230023120.S</t>
  </si>
  <si>
    <t>Montáž rúrových dielov privarovacích, tr. 11-13 do 10 kg, Dxt 324x5 mm</t>
  </si>
  <si>
    <t>971492881</t>
  </si>
  <si>
    <t>1+1</t>
  </si>
  <si>
    <t>58</t>
  </si>
  <si>
    <t>316160001250.S1</t>
  </si>
  <si>
    <t>Ocelová odbočka DN700/300 PN16</t>
  </si>
  <si>
    <t>-1848357388</t>
  </si>
  <si>
    <t>59</t>
  </si>
  <si>
    <t>316160001250.S16</t>
  </si>
  <si>
    <t>Ocelová odbočka DN300/300 PN16</t>
  </si>
  <si>
    <t>606818284</t>
  </si>
  <si>
    <t>60</t>
  </si>
  <si>
    <t>230030004.S</t>
  </si>
  <si>
    <t>Montáž rúrových dielov prírubových do hmotn. 50 kg</t>
  </si>
  <si>
    <t>1231737455</t>
  </si>
  <si>
    <t>1+10+2+2</t>
  </si>
  <si>
    <t>61</t>
  </si>
  <si>
    <t>319440028900.S</t>
  </si>
  <si>
    <t>Príruba zaslepovacia DN 200, PN16, D 219 mm, oceľová</t>
  </si>
  <si>
    <t>-442863532</t>
  </si>
  <si>
    <t>62</t>
  </si>
  <si>
    <t>319430002500.S</t>
  </si>
  <si>
    <t>Príruba krková privarovacia DN 200, PN16, D 219,1 mm, EN 1092-1</t>
  </si>
  <si>
    <t>-2098281342</t>
  </si>
  <si>
    <t>63</t>
  </si>
  <si>
    <t>319430002400.S</t>
  </si>
  <si>
    <t>Príruba krková privarovacia DN 150, PN16, D 168,3 mm, EN 1092-1</t>
  </si>
  <si>
    <t>-333400253</t>
  </si>
  <si>
    <t>319430002700.S</t>
  </si>
  <si>
    <t>Príruba krková privarovacia DN 300, PN16, D 323,9 mm, EN 1092-1</t>
  </si>
  <si>
    <t>-897167476</t>
  </si>
  <si>
    <t>65</t>
  </si>
  <si>
    <t>230200123.S</t>
  </si>
  <si>
    <t>Nasunutie potrubnej sekcie do oceľovej chráničky DN 300</t>
  </si>
  <si>
    <t>-1819360424</t>
  </si>
  <si>
    <t>66</t>
  </si>
  <si>
    <t>903050</t>
  </si>
  <si>
    <t>Tesniaca manžeta "C" rozmer 300-315x500mm,</t>
  </si>
  <si>
    <t>256</t>
  </si>
  <si>
    <t>-2139456200</t>
  </si>
  <si>
    <t>67</t>
  </si>
  <si>
    <t>MD</t>
  </si>
  <si>
    <t>Mimostavenisková doprava</t>
  </si>
  <si>
    <t>109238540</t>
  </si>
  <si>
    <t>68</t>
  </si>
  <si>
    <t>MV</t>
  </si>
  <si>
    <t>Murárske výpomoci</t>
  </si>
  <si>
    <t>-1992328314</t>
  </si>
  <si>
    <t>69</t>
  </si>
  <si>
    <t>PD</t>
  </si>
  <si>
    <t>Presun dodávok</t>
  </si>
  <si>
    <t>-339477365</t>
  </si>
  <si>
    <t>70</t>
  </si>
  <si>
    <t>PM</t>
  </si>
  <si>
    <t>Podružný materiál</t>
  </si>
  <si>
    <t>1398044755</t>
  </si>
  <si>
    <t>71</t>
  </si>
  <si>
    <t>PPV</t>
  </si>
  <si>
    <t>Podiel pridružených výkonov</t>
  </si>
  <si>
    <t>1259395192</t>
  </si>
  <si>
    <t>SO 205 - Prípojka pitnej vody</t>
  </si>
  <si>
    <t>891359111.S</t>
  </si>
  <si>
    <t>Montáž navrtávacieho pásu s ventilom menovitého tlaku 1 MPa na potr. z rúr liat., oceľ., plast., DN 200</t>
  </si>
  <si>
    <t>111613830</t>
  </si>
  <si>
    <t>551180002200.S</t>
  </si>
  <si>
    <t>Navrtávaci pás uzáverový DN 200 - 1" až 2" na vodu, z tvárnej liatiny pre liatinové a oceľové potrubie</t>
  </si>
  <si>
    <t>1487876745</t>
  </si>
  <si>
    <t>-824458781</t>
  </si>
  <si>
    <t>722130211.S</t>
  </si>
  <si>
    <t>Potrubie z oceľových rúr pozink. bezšvíkových bežných-11 353.0, 10 004.0 zvarov. bežných-11 343.00 DN 15</t>
  </si>
  <si>
    <t>-1155750432</t>
  </si>
  <si>
    <t>722130215.S</t>
  </si>
  <si>
    <t>Potrubie z oceľových rúr pozink. bezšvíkových bežných-11 353.0, 10 004.0 zvarov. bežných-11 343.00 DN 40</t>
  </si>
  <si>
    <t>1804478719</t>
  </si>
  <si>
    <t>-429110688</t>
  </si>
  <si>
    <t>722221010.S</t>
  </si>
  <si>
    <t>Montáž guľového kohúta závitového priameho pre vodu G 1/2</t>
  </si>
  <si>
    <t>-201896975</t>
  </si>
  <si>
    <t>551110004900.S</t>
  </si>
  <si>
    <t>Guľový uzáver pre vodu 1/2", niklovaná mosadz</t>
  </si>
  <si>
    <t>-1456733160</t>
  </si>
  <si>
    <t>722221030.S</t>
  </si>
  <si>
    <t>Montáž guľového kohúta závitového priameho pre vodu G 6/4</t>
  </si>
  <si>
    <t>-219071529</t>
  </si>
  <si>
    <t>551110005900.S</t>
  </si>
  <si>
    <t>Guľový uzáver pre vodu 6/4", niklovaná mosadz</t>
  </si>
  <si>
    <t>-905942852</t>
  </si>
  <si>
    <t>690123221</t>
  </si>
  <si>
    <t>107727623</t>
  </si>
  <si>
    <t>551110007600.S</t>
  </si>
  <si>
    <t>Guľový uzáver pre vodu s odvodnením, 2" FF, páčka, niklovaná mosadz</t>
  </si>
  <si>
    <t>-416679603</t>
  </si>
  <si>
    <t>722221385.S</t>
  </si>
  <si>
    <t>Montáž vodovodného filtra závitového G 2</t>
  </si>
  <si>
    <t>441303718</t>
  </si>
  <si>
    <t>422010003400.S</t>
  </si>
  <si>
    <t>Filter závitový na vodu 2", FF, PN 20, mosadz</t>
  </si>
  <si>
    <t>-627257428</t>
  </si>
  <si>
    <t>722263416.S</t>
  </si>
  <si>
    <t>Montáž vodomeru závitového jednovtokového suchobežného G 1</t>
  </si>
  <si>
    <t>1545551092</t>
  </si>
  <si>
    <t>WFK240.E130</t>
  </si>
  <si>
    <t>Mechanický vodomer 1", 2,5 m3/h (Q3 4,0m3/h), l = 130 mm, do 50 °C</t>
  </si>
  <si>
    <t>-1412345711</t>
  </si>
  <si>
    <t>-1621148460</t>
  </si>
  <si>
    <t>SO 206 - Prípojka požiarnej vody</t>
  </si>
  <si>
    <t>-1261543182</t>
  </si>
  <si>
    <t>1123482079</t>
  </si>
  <si>
    <t>1+2</t>
  </si>
  <si>
    <t>1+5+2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</si>
</sst>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workbookViewId="0"/>
  </sheetViews>
  <sheetFormatPr defaultRowHeight="1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 x14ac:dyDescent="0.2">
      <c r="AR2" s="234" t="s">
        <v>5</v>
      </c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S2" s="14" t="s">
        <v>6</v>
      </c>
      <c r="BT2" s="14" t="s">
        <v>7</v>
      </c>
    </row>
    <row r="3" spans="1:74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ht="24.95" customHeight="1" x14ac:dyDescent="0.2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ht="12" customHeight="1" x14ac:dyDescent="0.2">
      <c r="B5" s="17"/>
      <c r="D5" s="21" t="s">
        <v>12</v>
      </c>
      <c r="K5" s="218" t="s">
        <v>13</v>
      </c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R5" s="17"/>
      <c r="BE5" s="215" t="s">
        <v>14</v>
      </c>
      <c r="BS5" s="14" t="s">
        <v>6</v>
      </c>
    </row>
    <row r="6" spans="1:74" ht="36.950000000000003" customHeight="1" x14ac:dyDescent="0.2">
      <c r="B6" s="17"/>
      <c r="D6" s="23" t="s">
        <v>15</v>
      </c>
      <c r="K6" s="220" t="s">
        <v>16</v>
      </c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R6" s="17"/>
      <c r="BE6" s="216"/>
      <c r="BS6" s="14" t="s">
        <v>6</v>
      </c>
    </row>
    <row r="7" spans="1:74" ht="12" customHeight="1" x14ac:dyDescent="0.2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16"/>
      <c r="BS7" s="14" t="s">
        <v>6</v>
      </c>
    </row>
    <row r="8" spans="1:74" ht="12" customHeight="1" x14ac:dyDescent="0.2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216"/>
      <c r="BS8" s="14" t="s">
        <v>6</v>
      </c>
    </row>
    <row r="9" spans="1:74" ht="14.45" customHeight="1" x14ac:dyDescent="0.2">
      <c r="B9" s="17"/>
      <c r="AR9" s="17"/>
      <c r="BE9" s="216"/>
      <c r="BS9" s="14" t="s">
        <v>6</v>
      </c>
    </row>
    <row r="10" spans="1:74" ht="12" customHeight="1" x14ac:dyDescent="0.2">
      <c r="B10" s="17"/>
      <c r="D10" s="24" t="s">
        <v>23</v>
      </c>
      <c r="AK10" s="24" t="s">
        <v>24</v>
      </c>
      <c r="AN10" s="22" t="s">
        <v>1</v>
      </c>
      <c r="AR10" s="17"/>
      <c r="BE10" s="216"/>
      <c r="BS10" s="14" t="s">
        <v>6</v>
      </c>
    </row>
    <row r="11" spans="1:74" ht="18.399999999999999" customHeight="1" x14ac:dyDescent="0.2">
      <c r="B11" s="17"/>
      <c r="E11" s="22" t="s">
        <v>25</v>
      </c>
      <c r="AK11" s="24" t="s">
        <v>26</v>
      </c>
      <c r="AN11" s="22" t="s">
        <v>1</v>
      </c>
      <c r="AR11" s="17"/>
      <c r="BE11" s="216"/>
      <c r="BS11" s="14" t="s">
        <v>6</v>
      </c>
    </row>
    <row r="12" spans="1:74" ht="6.95" customHeight="1" x14ac:dyDescent="0.2">
      <c r="B12" s="17"/>
      <c r="AR12" s="17"/>
      <c r="BE12" s="216"/>
      <c r="BS12" s="14" t="s">
        <v>6</v>
      </c>
    </row>
    <row r="13" spans="1:74" ht="12" customHeight="1" x14ac:dyDescent="0.2">
      <c r="B13" s="17"/>
      <c r="D13" s="24" t="s">
        <v>27</v>
      </c>
      <c r="AK13" s="24" t="s">
        <v>24</v>
      </c>
      <c r="AN13" s="26" t="s">
        <v>28</v>
      </c>
      <c r="AR13" s="17"/>
      <c r="BE13" s="216"/>
      <c r="BS13" s="14" t="s">
        <v>6</v>
      </c>
    </row>
    <row r="14" spans="1:74" ht="12.75" x14ac:dyDescent="0.2">
      <c r="B14" s="17"/>
      <c r="E14" s="221" t="s">
        <v>28</v>
      </c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4" t="s">
        <v>26</v>
      </c>
      <c r="AN14" s="26" t="s">
        <v>28</v>
      </c>
      <c r="AR14" s="17"/>
      <c r="BE14" s="216"/>
      <c r="BS14" s="14" t="s">
        <v>6</v>
      </c>
    </row>
    <row r="15" spans="1:74" ht="6.95" customHeight="1" x14ac:dyDescent="0.2">
      <c r="B15" s="17"/>
      <c r="AR15" s="17"/>
      <c r="BE15" s="216"/>
      <c r="BS15" s="14" t="s">
        <v>3</v>
      </c>
    </row>
    <row r="16" spans="1:74" ht="12" customHeight="1" x14ac:dyDescent="0.2">
      <c r="B16" s="17"/>
      <c r="D16" s="24" t="s">
        <v>29</v>
      </c>
      <c r="AK16" s="24" t="s">
        <v>24</v>
      </c>
      <c r="AN16" s="22" t="s">
        <v>1</v>
      </c>
      <c r="AR16" s="17"/>
      <c r="BE16" s="216"/>
      <c r="BS16" s="14" t="s">
        <v>3</v>
      </c>
    </row>
    <row r="17" spans="2:71" ht="18.399999999999999" customHeight="1" x14ac:dyDescent="0.2">
      <c r="B17" s="17"/>
      <c r="E17" s="22" t="s">
        <v>30</v>
      </c>
      <c r="AK17" s="24" t="s">
        <v>26</v>
      </c>
      <c r="AN17" s="22" t="s">
        <v>1</v>
      </c>
      <c r="AR17" s="17"/>
      <c r="BE17" s="216"/>
      <c r="BS17" s="14" t="s">
        <v>31</v>
      </c>
    </row>
    <row r="18" spans="2:71" ht="6.95" customHeight="1" x14ac:dyDescent="0.2">
      <c r="B18" s="17"/>
      <c r="AR18" s="17"/>
      <c r="BE18" s="216"/>
      <c r="BS18" s="14" t="s">
        <v>6</v>
      </c>
    </row>
    <row r="19" spans="2:71" ht="12" customHeight="1" x14ac:dyDescent="0.2">
      <c r="B19" s="17"/>
      <c r="D19" s="24" t="s">
        <v>32</v>
      </c>
      <c r="AK19" s="24" t="s">
        <v>24</v>
      </c>
      <c r="AN19" s="22" t="s">
        <v>1</v>
      </c>
      <c r="AR19" s="17"/>
      <c r="BE19" s="216"/>
      <c r="BS19" s="14" t="s">
        <v>6</v>
      </c>
    </row>
    <row r="20" spans="2:71" ht="18.399999999999999" customHeight="1" x14ac:dyDescent="0.2">
      <c r="B20" s="17"/>
      <c r="E20" s="22" t="s">
        <v>33</v>
      </c>
      <c r="AK20" s="24" t="s">
        <v>26</v>
      </c>
      <c r="AN20" s="22" t="s">
        <v>1</v>
      </c>
      <c r="AR20" s="17"/>
      <c r="BE20" s="216"/>
      <c r="BS20" s="14" t="s">
        <v>31</v>
      </c>
    </row>
    <row r="21" spans="2:71" ht="6.95" customHeight="1" x14ac:dyDescent="0.2">
      <c r="B21" s="17"/>
      <c r="AR21" s="17"/>
      <c r="BE21" s="216"/>
    </row>
    <row r="22" spans="2:71" ht="12" customHeight="1" x14ac:dyDescent="0.2">
      <c r="B22" s="17"/>
      <c r="D22" s="24" t="s">
        <v>34</v>
      </c>
      <c r="AR22" s="17"/>
      <c r="BE22" s="216"/>
    </row>
    <row r="23" spans="2:71" ht="16.5" customHeight="1" x14ac:dyDescent="0.2">
      <c r="B23" s="17"/>
      <c r="E23" s="223" t="s">
        <v>1</v>
      </c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R23" s="17"/>
      <c r="BE23" s="216"/>
    </row>
    <row r="24" spans="2:71" ht="6.95" customHeight="1" x14ac:dyDescent="0.2">
      <c r="B24" s="17"/>
      <c r="AR24" s="17"/>
      <c r="BE24" s="216"/>
    </row>
    <row r="25" spans="2:71" ht="6.95" customHeight="1" x14ac:dyDescent="0.2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16"/>
    </row>
    <row r="26" spans="2:71" s="1" customFormat="1" ht="25.9" customHeight="1" x14ac:dyDescent="0.2">
      <c r="B26" s="29"/>
      <c r="D26" s="30" t="s">
        <v>35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24">
        <f>ROUND(AG94,2)</f>
        <v>0</v>
      </c>
      <c r="AL26" s="225"/>
      <c r="AM26" s="225"/>
      <c r="AN26" s="225"/>
      <c r="AO26" s="225"/>
      <c r="AR26" s="29"/>
      <c r="BE26" s="216"/>
    </row>
    <row r="27" spans="2:71" s="1" customFormat="1" ht="6.95" customHeight="1" x14ac:dyDescent="0.2">
      <c r="B27" s="29"/>
      <c r="AR27" s="29"/>
      <c r="BE27" s="216"/>
    </row>
    <row r="28" spans="2:71" s="1" customFormat="1" ht="12.75" x14ac:dyDescent="0.2">
      <c r="B28" s="29"/>
      <c r="L28" s="226" t="s">
        <v>36</v>
      </c>
      <c r="M28" s="226"/>
      <c r="N28" s="226"/>
      <c r="O28" s="226"/>
      <c r="P28" s="226"/>
      <c r="W28" s="226" t="s">
        <v>37</v>
      </c>
      <c r="X28" s="226"/>
      <c r="Y28" s="226"/>
      <c r="Z28" s="226"/>
      <c r="AA28" s="226"/>
      <c r="AB28" s="226"/>
      <c r="AC28" s="226"/>
      <c r="AD28" s="226"/>
      <c r="AE28" s="226"/>
      <c r="AK28" s="226" t="s">
        <v>38</v>
      </c>
      <c r="AL28" s="226"/>
      <c r="AM28" s="226"/>
      <c r="AN28" s="226"/>
      <c r="AO28" s="226"/>
      <c r="AR28" s="29"/>
      <c r="BE28" s="216"/>
    </row>
    <row r="29" spans="2:71" s="2" customFormat="1" ht="14.45" customHeight="1" x14ac:dyDescent="0.2">
      <c r="B29" s="33"/>
      <c r="D29" s="24" t="s">
        <v>39</v>
      </c>
      <c r="F29" s="34" t="s">
        <v>40</v>
      </c>
      <c r="L29" s="229">
        <v>0.2</v>
      </c>
      <c r="M29" s="228"/>
      <c r="N29" s="228"/>
      <c r="O29" s="228"/>
      <c r="P29" s="228"/>
      <c r="W29" s="227">
        <f>ROUND(AZ94, 2)</f>
        <v>0</v>
      </c>
      <c r="X29" s="228"/>
      <c r="Y29" s="228"/>
      <c r="Z29" s="228"/>
      <c r="AA29" s="228"/>
      <c r="AB29" s="228"/>
      <c r="AC29" s="228"/>
      <c r="AD29" s="228"/>
      <c r="AE29" s="228"/>
      <c r="AK29" s="227">
        <f>ROUND(AV94, 2)</f>
        <v>0</v>
      </c>
      <c r="AL29" s="228"/>
      <c r="AM29" s="228"/>
      <c r="AN29" s="228"/>
      <c r="AO29" s="228"/>
      <c r="AR29" s="33"/>
      <c r="BE29" s="217"/>
    </row>
    <row r="30" spans="2:71" s="2" customFormat="1" ht="14.45" customHeight="1" x14ac:dyDescent="0.2">
      <c r="B30" s="33"/>
      <c r="F30" s="34" t="s">
        <v>41</v>
      </c>
      <c r="L30" s="229">
        <v>0.2</v>
      </c>
      <c r="M30" s="228"/>
      <c r="N30" s="228"/>
      <c r="O30" s="228"/>
      <c r="P30" s="228"/>
      <c r="W30" s="227">
        <f>ROUND(BA94, 2)</f>
        <v>0</v>
      </c>
      <c r="X30" s="228"/>
      <c r="Y30" s="228"/>
      <c r="Z30" s="228"/>
      <c r="AA30" s="228"/>
      <c r="AB30" s="228"/>
      <c r="AC30" s="228"/>
      <c r="AD30" s="228"/>
      <c r="AE30" s="228"/>
      <c r="AK30" s="227">
        <f>ROUND(AW94, 2)</f>
        <v>0</v>
      </c>
      <c r="AL30" s="228"/>
      <c r="AM30" s="228"/>
      <c r="AN30" s="228"/>
      <c r="AO30" s="228"/>
      <c r="AR30" s="33"/>
      <c r="BE30" s="217"/>
    </row>
    <row r="31" spans="2:71" s="2" customFormat="1" ht="14.45" hidden="1" customHeight="1" x14ac:dyDescent="0.2">
      <c r="B31" s="33"/>
      <c r="F31" s="24" t="s">
        <v>42</v>
      </c>
      <c r="L31" s="229">
        <v>0.2</v>
      </c>
      <c r="M31" s="228"/>
      <c r="N31" s="228"/>
      <c r="O31" s="228"/>
      <c r="P31" s="228"/>
      <c r="W31" s="227">
        <f>ROUND(BB94, 2)</f>
        <v>0</v>
      </c>
      <c r="X31" s="228"/>
      <c r="Y31" s="228"/>
      <c r="Z31" s="228"/>
      <c r="AA31" s="228"/>
      <c r="AB31" s="228"/>
      <c r="AC31" s="228"/>
      <c r="AD31" s="228"/>
      <c r="AE31" s="228"/>
      <c r="AK31" s="227">
        <v>0</v>
      </c>
      <c r="AL31" s="228"/>
      <c r="AM31" s="228"/>
      <c r="AN31" s="228"/>
      <c r="AO31" s="228"/>
      <c r="AR31" s="33"/>
      <c r="BE31" s="217"/>
    </row>
    <row r="32" spans="2:71" s="2" customFormat="1" ht="14.45" hidden="1" customHeight="1" x14ac:dyDescent="0.2">
      <c r="B32" s="33"/>
      <c r="F32" s="24" t="s">
        <v>43</v>
      </c>
      <c r="L32" s="229">
        <v>0.2</v>
      </c>
      <c r="M32" s="228"/>
      <c r="N32" s="228"/>
      <c r="O32" s="228"/>
      <c r="P32" s="228"/>
      <c r="W32" s="227">
        <f>ROUND(BC94, 2)</f>
        <v>0</v>
      </c>
      <c r="X32" s="228"/>
      <c r="Y32" s="228"/>
      <c r="Z32" s="228"/>
      <c r="AA32" s="228"/>
      <c r="AB32" s="228"/>
      <c r="AC32" s="228"/>
      <c r="AD32" s="228"/>
      <c r="AE32" s="228"/>
      <c r="AK32" s="227">
        <v>0</v>
      </c>
      <c r="AL32" s="228"/>
      <c r="AM32" s="228"/>
      <c r="AN32" s="228"/>
      <c r="AO32" s="228"/>
      <c r="AR32" s="33"/>
      <c r="BE32" s="217"/>
    </row>
    <row r="33" spans="2:57" s="2" customFormat="1" ht="14.45" hidden="1" customHeight="1" x14ac:dyDescent="0.2">
      <c r="B33" s="33"/>
      <c r="F33" s="34" t="s">
        <v>44</v>
      </c>
      <c r="L33" s="229">
        <v>0</v>
      </c>
      <c r="M33" s="228"/>
      <c r="N33" s="228"/>
      <c r="O33" s="228"/>
      <c r="P33" s="228"/>
      <c r="W33" s="227">
        <f>ROUND(BD94, 2)</f>
        <v>0</v>
      </c>
      <c r="X33" s="228"/>
      <c r="Y33" s="228"/>
      <c r="Z33" s="228"/>
      <c r="AA33" s="228"/>
      <c r="AB33" s="228"/>
      <c r="AC33" s="228"/>
      <c r="AD33" s="228"/>
      <c r="AE33" s="228"/>
      <c r="AK33" s="227">
        <v>0</v>
      </c>
      <c r="AL33" s="228"/>
      <c r="AM33" s="228"/>
      <c r="AN33" s="228"/>
      <c r="AO33" s="228"/>
      <c r="AR33" s="33"/>
      <c r="BE33" s="217"/>
    </row>
    <row r="34" spans="2:57" s="1" customFormat="1" ht="6.95" customHeight="1" x14ac:dyDescent="0.2">
      <c r="B34" s="29"/>
      <c r="AR34" s="29"/>
      <c r="BE34" s="216"/>
    </row>
    <row r="35" spans="2:57" s="1" customFormat="1" ht="25.9" customHeight="1" x14ac:dyDescent="0.2">
      <c r="B35" s="29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233" t="s">
        <v>47</v>
      </c>
      <c r="Y35" s="231"/>
      <c r="Z35" s="231"/>
      <c r="AA35" s="231"/>
      <c r="AB35" s="231"/>
      <c r="AC35" s="37"/>
      <c r="AD35" s="37"/>
      <c r="AE35" s="37"/>
      <c r="AF35" s="37"/>
      <c r="AG35" s="37"/>
      <c r="AH35" s="37"/>
      <c r="AI35" s="37"/>
      <c r="AJ35" s="37"/>
      <c r="AK35" s="230">
        <f>SUM(AK26:AK33)</f>
        <v>0</v>
      </c>
      <c r="AL35" s="231"/>
      <c r="AM35" s="231"/>
      <c r="AN35" s="231"/>
      <c r="AO35" s="232"/>
      <c r="AP35" s="35"/>
      <c r="AQ35" s="35"/>
      <c r="AR35" s="29"/>
    </row>
    <row r="36" spans="2:57" s="1" customFormat="1" ht="6.95" customHeight="1" x14ac:dyDescent="0.2">
      <c r="B36" s="29"/>
      <c r="AR36" s="29"/>
    </row>
    <row r="37" spans="2:57" s="1" customFormat="1" ht="14.45" customHeight="1" x14ac:dyDescent="0.2">
      <c r="B37" s="29"/>
      <c r="AR37" s="29"/>
    </row>
    <row r="38" spans="2:57" ht="14.45" customHeight="1" x14ac:dyDescent="0.2">
      <c r="B38" s="17"/>
      <c r="AR38" s="17"/>
    </row>
    <row r="39" spans="2:57" ht="14.45" customHeight="1" x14ac:dyDescent="0.2">
      <c r="B39" s="17"/>
      <c r="AR39" s="17"/>
    </row>
    <row r="40" spans="2:57" ht="14.45" customHeight="1" x14ac:dyDescent="0.2">
      <c r="B40" s="17"/>
      <c r="AR40" s="17"/>
    </row>
    <row r="41" spans="2:57" ht="14.45" customHeight="1" x14ac:dyDescent="0.2">
      <c r="B41" s="17"/>
      <c r="AR41" s="17"/>
    </row>
    <row r="42" spans="2:57" ht="14.45" customHeight="1" x14ac:dyDescent="0.2">
      <c r="B42" s="17"/>
      <c r="AR42" s="17"/>
    </row>
    <row r="43" spans="2:57" ht="14.45" customHeight="1" x14ac:dyDescent="0.2">
      <c r="B43" s="17"/>
      <c r="AR43" s="17"/>
    </row>
    <row r="44" spans="2:57" ht="14.45" customHeight="1" x14ac:dyDescent="0.2">
      <c r="B44" s="17"/>
      <c r="AR44" s="17"/>
    </row>
    <row r="45" spans="2:57" ht="14.45" customHeight="1" x14ac:dyDescent="0.2">
      <c r="B45" s="17"/>
      <c r="AR45" s="17"/>
    </row>
    <row r="46" spans="2:57" ht="14.45" customHeight="1" x14ac:dyDescent="0.2">
      <c r="B46" s="17"/>
      <c r="AR46" s="17"/>
    </row>
    <row r="47" spans="2:57" ht="14.45" customHeight="1" x14ac:dyDescent="0.2">
      <c r="B47" s="17"/>
      <c r="AR47" s="17"/>
    </row>
    <row r="48" spans="2:57" ht="14.45" customHeight="1" x14ac:dyDescent="0.2">
      <c r="B48" s="17"/>
      <c r="AR48" s="17"/>
    </row>
    <row r="49" spans="2:44" s="1" customFormat="1" ht="14.45" customHeight="1" x14ac:dyDescent="0.2">
      <c r="B49" s="29"/>
      <c r="D49" s="39" t="s">
        <v>48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49</v>
      </c>
      <c r="AI49" s="40"/>
      <c r="AJ49" s="40"/>
      <c r="AK49" s="40"/>
      <c r="AL49" s="40"/>
      <c r="AM49" s="40"/>
      <c r="AN49" s="40"/>
      <c r="AO49" s="40"/>
      <c r="AR49" s="29"/>
    </row>
    <row r="50" spans="2:44" ht="11.25" x14ac:dyDescent="0.2">
      <c r="B50" s="17"/>
      <c r="AR50" s="17"/>
    </row>
    <row r="51" spans="2:44" ht="11.25" x14ac:dyDescent="0.2">
      <c r="B51" s="17"/>
      <c r="AR51" s="17"/>
    </row>
    <row r="52" spans="2:44" ht="11.25" x14ac:dyDescent="0.2">
      <c r="B52" s="17"/>
      <c r="AR52" s="17"/>
    </row>
    <row r="53" spans="2:44" ht="11.25" x14ac:dyDescent="0.2">
      <c r="B53" s="17"/>
      <c r="AR53" s="17"/>
    </row>
    <row r="54" spans="2:44" ht="11.25" x14ac:dyDescent="0.2">
      <c r="B54" s="17"/>
      <c r="AR54" s="17"/>
    </row>
    <row r="55" spans="2:44" ht="11.25" x14ac:dyDescent="0.2">
      <c r="B55" s="17"/>
      <c r="AR55" s="17"/>
    </row>
    <row r="56" spans="2:44" ht="11.25" x14ac:dyDescent="0.2">
      <c r="B56" s="17"/>
      <c r="AR56" s="17"/>
    </row>
    <row r="57" spans="2:44" ht="11.25" x14ac:dyDescent="0.2">
      <c r="B57" s="17"/>
      <c r="AR57" s="17"/>
    </row>
    <row r="58" spans="2:44" ht="11.25" x14ac:dyDescent="0.2">
      <c r="B58" s="17"/>
      <c r="AR58" s="17"/>
    </row>
    <row r="59" spans="2:44" ht="11.25" x14ac:dyDescent="0.2">
      <c r="B59" s="17"/>
      <c r="AR59" s="17"/>
    </row>
    <row r="60" spans="2:44" s="1" customFormat="1" ht="12.75" x14ac:dyDescent="0.2">
      <c r="B60" s="29"/>
      <c r="D60" s="41" t="s">
        <v>50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1" t="s">
        <v>51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1" t="s">
        <v>50</v>
      </c>
      <c r="AI60" s="31"/>
      <c r="AJ60" s="31"/>
      <c r="AK60" s="31"/>
      <c r="AL60" s="31"/>
      <c r="AM60" s="41" t="s">
        <v>51</v>
      </c>
      <c r="AN60" s="31"/>
      <c r="AO60" s="31"/>
      <c r="AR60" s="29"/>
    </row>
    <row r="61" spans="2:44" ht="11.25" x14ac:dyDescent="0.2">
      <c r="B61" s="17"/>
      <c r="AR61" s="17"/>
    </row>
    <row r="62" spans="2:44" ht="11.25" x14ac:dyDescent="0.2">
      <c r="B62" s="17"/>
      <c r="AR62" s="17"/>
    </row>
    <row r="63" spans="2:44" ht="11.25" x14ac:dyDescent="0.2">
      <c r="B63" s="17"/>
      <c r="AR63" s="17"/>
    </row>
    <row r="64" spans="2:44" s="1" customFormat="1" ht="12.75" x14ac:dyDescent="0.2">
      <c r="B64" s="29"/>
      <c r="D64" s="39" t="s">
        <v>52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53</v>
      </c>
      <c r="AI64" s="40"/>
      <c r="AJ64" s="40"/>
      <c r="AK64" s="40"/>
      <c r="AL64" s="40"/>
      <c r="AM64" s="40"/>
      <c r="AN64" s="40"/>
      <c r="AO64" s="40"/>
      <c r="AR64" s="29"/>
    </row>
    <row r="65" spans="2:44" ht="11.25" x14ac:dyDescent="0.2">
      <c r="B65" s="17"/>
      <c r="AR65" s="17"/>
    </row>
    <row r="66" spans="2:44" ht="11.25" x14ac:dyDescent="0.2">
      <c r="B66" s="17"/>
      <c r="AR66" s="17"/>
    </row>
    <row r="67" spans="2:44" ht="11.25" x14ac:dyDescent="0.2">
      <c r="B67" s="17"/>
      <c r="AR67" s="17"/>
    </row>
    <row r="68" spans="2:44" ht="11.25" x14ac:dyDescent="0.2">
      <c r="B68" s="17"/>
      <c r="AR68" s="17"/>
    </row>
    <row r="69" spans="2:44" ht="11.25" x14ac:dyDescent="0.2">
      <c r="B69" s="17"/>
      <c r="AR69" s="17"/>
    </row>
    <row r="70" spans="2:44" ht="11.25" x14ac:dyDescent="0.2">
      <c r="B70" s="17"/>
      <c r="AR70" s="17"/>
    </row>
    <row r="71" spans="2:44" ht="11.25" x14ac:dyDescent="0.2">
      <c r="B71" s="17"/>
      <c r="AR71" s="17"/>
    </row>
    <row r="72" spans="2:44" ht="11.25" x14ac:dyDescent="0.2">
      <c r="B72" s="17"/>
      <c r="AR72" s="17"/>
    </row>
    <row r="73" spans="2:44" ht="11.25" x14ac:dyDescent="0.2">
      <c r="B73" s="17"/>
      <c r="AR73" s="17"/>
    </row>
    <row r="74" spans="2:44" ht="11.25" x14ac:dyDescent="0.2">
      <c r="B74" s="17"/>
      <c r="AR74" s="17"/>
    </row>
    <row r="75" spans="2:44" s="1" customFormat="1" ht="12.75" x14ac:dyDescent="0.2">
      <c r="B75" s="29"/>
      <c r="D75" s="41" t="s">
        <v>50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1" t="s">
        <v>51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1" t="s">
        <v>50</v>
      </c>
      <c r="AI75" s="31"/>
      <c r="AJ75" s="31"/>
      <c r="AK75" s="31"/>
      <c r="AL75" s="31"/>
      <c r="AM75" s="41" t="s">
        <v>51</v>
      </c>
      <c r="AN75" s="31"/>
      <c r="AO75" s="31"/>
      <c r="AR75" s="29"/>
    </row>
    <row r="76" spans="2:44" s="1" customFormat="1" ht="11.25" x14ac:dyDescent="0.2">
      <c r="B76" s="29"/>
      <c r="AR76" s="29"/>
    </row>
    <row r="77" spans="2:44" s="1" customFormat="1" ht="6.9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9"/>
    </row>
    <row r="81" spans="1:91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9"/>
    </row>
    <row r="82" spans="1:91" s="1" customFormat="1" ht="24.95" customHeight="1" x14ac:dyDescent="0.2">
      <c r="B82" s="29"/>
      <c r="C82" s="18" t="s">
        <v>54</v>
      </c>
      <c r="AR82" s="29"/>
    </row>
    <row r="83" spans="1:91" s="1" customFormat="1" ht="6.95" customHeight="1" x14ac:dyDescent="0.2">
      <c r="B83" s="29"/>
      <c r="AR83" s="29"/>
    </row>
    <row r="84" spans="1:91" s="3" customFormat="1" ht="12" customHeight="1" x14ac:dyDescent="0.2">
      <c r="B84" s="46"/>
      <c r="C84" s="24" t="s">
        <v>12</v>
      </c>
      <c r="L84" s="3" t="str">
        <f>K5</f>
        <v>1369DW</v>
      </c>
      <c r="AR84" s="46"/>
    </row>
    <row r="85" spans="1:91" s="4" customFormat="1" ht="36.950000000000003" customHeight="1" x14ac:dyDescent="0.2">
      <c r="B85" s="47"/>
      <c r="C85" s="48" t="s">
        <v>15</v>
      </c>
      <c r="L85" s="192" t="str">
        <f>K6</f>
        <v>Prípojky médií pre rozvojové územie DZ Energetika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R85" s="47"/>
    </row>
    <row r="86" spans="1:91" s="1" customFormat="1" ht="6.95" customHeight="1" x14ac:dyDescent="0.2">
      <c r="B86" s="29"/>
      <c r="AR86" s="29"/>
    </row>
    <row r="87" spans="1:91" s="1" customFormat="1" ht="12" customHeight="1" x14ac:dyDescent="0.2">
      <c r="B87" s="29"/>
      <c r="C87" s="24" t="s">
        <v>19</v>
      </c>
      <c r="L87" s="49" t="str">
        <f>IF(K8="","",K8)</f>
        <v>U.S.Steel,s.r.o., Košice</v>
      </c>
      <c r="AI87" s="24" t="s">
        <v>21</v>
      </c>
      <c r="AM87" s="194" t="str">
        <f>IF(AN8= "","",AN8)</f>
        <v>27. 9. 2024</v>
      </c>
      <c r="AN87" s="194"/>
      <c r="AR87" s="29"/>
    </row>
    <row r="88" spans="1:91" s="1" customFormat="1" ht="6.95" customHeight="1" x14ac:dyDescent="0.2">
      <c r="B88" s="29"/>
      <c r="AR88" s="29"/>
    </row>
    <row r="89" spans="1:91" s="1" customFormat="1" ht="15.2" customHeight="1" x14ac:dyDescent="0.2">
      <c r="B89" s="29"/>
      <c r="C89" s="24" t="s">
        <v>23</v>
      </c>
      <c r="L89" s="3" t="str">
        <f>IF(E11= "","",E11)</f>
        <v>U.S.Steel,s.r.o., Košice</v>
      </c>
      <c r="AI89" s="24" t="s">
        <v>29</v>
      </c>
      <c r="AM89" s="195" t="str">
        <f>IF(E17="","",E17)</f>
        <v>Ing.Juríková</v>
      </c>
      <c r="AN89" s="196"/>
      <c r="AO89" s="196"/>
      <c r="AP89" s="196"/>
      <c r="AR89" s="29"/>
      <c r="AS89" s="197" t="s">
        <v>55</v>
      </c>
      <c r="AT89" s="198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 x14ac:dyDescent="0.2">
      <c r="B90" s="29"/>
      <c r="C90" s="24" t="s">
        <v>27</v>
      </c>
      <c r="L90" s="3" t="str">
        <f>IF(E14= "Vyplň údaj","",E14)</f>
        <v/>
      </c>
      <c r="AI90" s="24" t="s">
        <v>32</v>
      </c>
      <c r="AM90" s="195" t="str">
        <f>IF(E20="","",E20)</f>
        <v xml:space="preserve"> </v>
      </c>
      <c r="AN90" s="196"/>
      <c r="AO90" s="196"/>
      <c r="AP90" s="196"/>
      <c r="AR90" s="29"/>
      <c r="AS90" s="199"/>
      <c r="AT90" s="200"/>
      <c r="BD90" s="54"/>
    </row>
    <row r="91" spans="1:91" s="1" customFormat="1" ht="10.9" customHeight="1" x14ac:dyDescent="0.2">
      <c r="B91" s="29"/>
      <c r="AR91" s="29"/>
      <c r="AS91" s="199"/>
      <c r="AT91" s="200"/>
      <c r="BD91" s="54"/>
    </row>
    <row r="92" spans="1:91" s="1" customFormat="1" ht="29.25" customHeight="1" x14ac:dyDescent="0.2">
      <c r="B92" s="29"/>
      <c r="C92" s="201" t="s">
        <v>56</v>
      </c>
      <c r="D92" s="202"/>
      <c r="E92" s="202"/>
      <c r="F92" s="202"/>
      <c r="G92" s="202"/>
      <c r="H92" s="55"/>
      <c r="I92" s="204" t="s">
        <v>57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3" t="s">
        <v>58</v>
      </c>
      <c r="AH92" s="202"/>
      <c r="AI92" s="202"/>
      <c r="AJ92" s="202"/>
      <c r="AK92" s="202"/>
      <c r="AL92" s="202"/>
      <c r="AM92" s="202"/>
      <c r="AN92" s="204" t="s">
        <v>59</v>
      </c>
      <c r="AO92" s="202"/>
      <c r="AP92" s="205"/>
      <c r="AQ92" s="56" t="s">
        <v>60</v>
      </c>
      <c r="AR92" s="29"/>
      <c r="AS92" s="57" t="s">
        <v>61</v>
      </c>
      <c r="AT92" s="58" t="s">
        <v>62</v>
      </c>
      <c r="AU92" s="58" t="s">
        <v>63</v>
      </c>
      <c r="AV92" s="58" t="s">
        <v>64</v>
      </c>
      <c r="AW92" s="58" t="s">
        <v>65</v>
      </c>
      <c r="AX92" s="58" t="s">
        <v>66</v>
      </c>
      <c r="AY92" s="58" t="s">
        <v>67</v>
      </c>
      <c r="AZ92" s="58" t="s">
        <v>68</v>
      </c>
      <c r="BA92" s="58" t="s">
        <v>69</v>
      </c>
      <c r="BB92" s="58" t="s">
        <v>70</v>
      </c>
      <c r="BC92" s="58" t="s">
        <v>71</v>
      </c>
      <c r="BD92" s="59" t="s">
        <v>72</v>
      </c>
    </row>
    <row r="93" spans="1:91" s="1" customFormat="1" ht="10.9" customHeight="1" x14ac:dyDescent="0.2">
      <c r="B93" s="29"/>
      <c r="AR93" s="29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 x14ac:dyDescent="0.2">
      <c r="B94" s="61"/>
      <c r="C94" s="62" t="s">
        <v>73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13">
        <f>ROUND(AG95+AG97+SUM(AG99:AG101),2)</f>
        <v>0</v>
      </c>
      <c r="AH94" s="213"/>
      <c r="AI94" s="213"/>
      <c r="AJ94" s="213"/>
      <c r="AK94" s="213"/>
      <c r="AL94" s="213"/>
      <c r="AM94" s="213"/>
      <c r="AN94" s="214">
        <f t="shared" ref="AN94:AN101" si="0">SUM(AG94,AT94)</f>
        <v>0</v>
      </c>
      <c r="AO94" s="214"/>
      <c r="AP94" s="214"/>
      <c r="AQ94" s="65" t="s">
        <v>1</v>
      </c>
      <c r="AR94" s="61"/>
      <c r="AS94" s="66">
        <f>ROUND(AS95+AS97+SUM(AS99:AS101),2)</f>
        <v>0</v>
      </c>
      <c r="AT94" s="67">
        <f t="shared" ref="AT94:AT101" si="1">ROUND(SUM(AV94:AW94),2)</f>
        <v>0</v>
      </c>
      <c r="AU94" s="68">
        <f>ROUND(AU95+AU97+SUM(AU99:AU101),5)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ROUND(AZ95+AZ97+SUM(AZ99:AZ101),2)</f>
        <v>0</v>
      </c>
      <c r="BA94" s="67">
        <f>ROUND(BA95+BA97+SUM(BA99:BA101),2)</f>
        <v>0</v>
      </c>
      <c r="BB94" s="67">
        <f>ROUND(BB95+BB97+SUM(BB99:BB101),2)</f>
        <v>0</v>
      </c>
      <c r="BC94" s="67">
        <f>ROUND(BC95+BC97+SUM(BC99:BC101),2)</f>
        <v>0</v>
      </c>
      <c r="BD94" s="69">
        <f>ROUND(BD95+BD97+SUM(BD99:BD101),2)</f>
        <v>0</v>
      </c>
      <c r="BS94" s="70" t="s">
        <v>74</v>
      </c>
      <c r="BT94" s="70" t="s">
        <v>75</v>
      </c>
      <c r="BU94" s="71" t="s">
        <v>76</v>
      </c>
      <c r="BV94" s="70" t="s">
        <v>77</v>
      </c>
      <c r="BW94" s="70" t="s">
        <v>4</v>
      </c>
      <c r="BX94" s="70" t="s">
        <v>78</v>
      </c>
      <c r="CL94" s="70" t="s">
        <v>1</v>
      </c>
    </row>
    <row r="95" spans="1:91" s="6" customFormat="1" ht="16.5" customHeight="1" x14ac:dyDescent="0.2">
      <c r="B95" s="72"/>
      <c r="C95" s="73"/>
      <c r="D95" s="208" t="s">
        <v>79</v>
      </c>
      <c r="E95" s="208"/>
      <c r="F95" s="208"/>
      <c r="G95" s="208"/>
      <c r="H95" s="208"/>
      <c r="I95" s="74"/>
      <c r="J95" s="208" t="s">
        <v>80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9">
        <f>ROUND(AG96,2)</f>
        <v>0</v>
      </c>
      <c r="AH95" s="207"/>
      <c r="AI95" s="207"/>
      <c r="AJ95" s="207"/>
      <c r="AK95" s="207"/>
      <c r="AL95" s="207"/>
      <c r="AM95" s="207"/>
      <c r="AN95" s="206">
        <f t="shared" si="0"/>
        <v>0</v>
      </c>
      <c r="AO95" s="207"/>
      <c r="AP95" s="207"/>
      <c r="AQ95" s="75" t="s">
        <v>81</v>
      </c>
      <c r="AR95" s="72"/>
      <c r="AS95" s="76">
        <f>ROUND(AS96,2)</f>
        <v>0</v>
      </c>
      <c r="AT95" s="77">
        <f t="shared" si="1"/>
        <v>0</v>
      </c>
      <c r="AU95" s="78">
        <f>ROUND(AU96,5)</f>
        <v>0</v>
      </c>
      <c r="AV95" s="77">
        <f>ROUND(AZ95*L29,2)</f>
        <v>0</v>
      </c>
      <c r="AW95" s="77">
        <f>ROUND(BA95*L30,2)</f>
        <v>0</v>
      </c>
      <c r="AX95" s="77">
        <f>ROUND(BB95*L29,2)</f>
        <v>0</v>
      </c>
      <c r="AY95" s="77">
        <f>ROUND(BC95*L30,2)</f>
        <v>0</v>
      </c>
      <c r="AZ95" s="77">
        <f>ROUND(AZ96,2)</f>
        <v>0</v>
      </c>
      <c r="BA95" s="77">
        <f>ROUND(BA96,2)</f>
        <v>0</v>
      </c>
      <c r="BB95" s="77">
        <f>ROUND(BB96,2)</f>
        <v>0</v>
      </c>
      <c r="BC95" s="77">
        <f>ROUND(BC96,2)</f>
        <v>0</v>
      </c>
      <c r="BD95" s="79">
        <f>ROUND(BD96,2)</f>
        <v>0</v>
      </c>
      <c r="BS95" s="80" t="s">
        <v>74</v>
      </c>
      <c r="BT95" s="80" t="s">
        <v>82</v>
      </c>
      <c r="BU95" s="80" t="s">
        <v>76</v>
      </c>
      <c r="BV95" s="80" t="s">
        <v>77</v>
      </c>
      <c r="BW95" s="80" t="s">
        <v>83</v>
      </c>
      <c r="BX95" s="80" t="s">
        <v>4</v>
      </c>
      <c r="CL95" s="80" t="s">
        <v>1</v>
      </c>
      <c r="CM95" s="80" t="s">
        <v>75</v>
      </c>
    </row>
    <row r="96" spans="1:91" s="3" customFormat="1" ht="23.25" customHeight="1" x14ac:dyDescent="0.2">
      <c r="A96" s="81" t="s">
        <v>84</v>
      </c>
      <c r="B96" s="46"/>
      <c r="C96" s="9"/>
      <c r="D96" s="9"/>
      <c r="E96" s="210" t="s">
        <v>85</v>
      </c>
      <c r="F96" s="210"/>
      <c r="G96" s="210"/>
      <c r="H96" s="210"/>
      <c r="I96" s="210"/>
      <c r="J96" s="9"/>
      <c r="K96" s="210" t="s">
        <v>86</v>
      </c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1">
        <f>'SO 201.03 - Kanalizácia'!J34</f>
        <v>0</v>
      </c>
      <c r="AH96" s="212"/>
      <c r="AI96" s="212"/>
      <c r="AJ96" s="212"/>
      <c r="AK96" s="212"/>
      <c r="AL96" s="212"/>
      <c r="AM96" s="212"/>
      <c r="AN96" s="211">
        <f t="shared" si="0"/>
        <v>0</v>
      </c>
      <c r="AO96" s="212"/>
      <c r="AP96" s="212"/>
      <c r="AQ96" s="82" t="s">
        <v>87</v>
      </c>
      <c r="AR96" s="46"/>
      <c r="AS96" s="83">
        <v>0</v>
      </c>
      <c r="AT96" s="84">
        <f t="shared" si="1"/>
        <v>0</v>
      </c>
      <c r="AU96" s="85">
        <f>'SO 201.03 - Kanalizácia'!P139</f>
        <v>0</v>
      </c>
      <c r="AV96" s="84">
        <f>'SO 201.03 - Kanalizácia'!J37</f>
        <v>0</v>
      </c>
      <c r="AW96" s="84">
        <f>'SO 201.03 - Kanalizácia'!J38</f>
        <v>0</v>
      </c>
      <c r="AX96" s="84">
        <f>'SO 201.03 - Kanalizácia'!J39</f>
        <v>0</v>
      </c>
      <c r="AY96" s="84">
        <f>'SO 201.03 - Kanalizácia'!J40</f>
        <v>0</v>
      </c>
      <c r="AZ96" s="84">
        <f>'SO 201.03 - Kanalizácia'!F37</f>
        <v>0</v>
      </c>
      <c r="BA96" s="84">
        <f>'SO 201.03 - Kanalizácia'!F38</f>
        <v>0</v>
      </c>
      <c r="BB96" s="84">
        <f>'SO 201.03 - Kanalizácia'!F39</f>
        <v>0</v>
      </c>
      <c r="BC96" s="84">
        <f>'SO 201.03 - Kanalizácia'!F40</f>
        <v>0</v>
      </c>
      <c r="BD96" s="86">
        <f>'SO 201.03 - Kanalizácia'!F41</f>
        <v>0</v>
      </c>
      <c r="BT96" s="22" t="s">
        <v>88</v>
      </c>
      <c r="BV96" s="22" t="s">
        <v>77</v>
      </c>
      <c r="BW96" s="22" t="s">
        <v>89</v>
      </c>
      <c r="BX96" s="22" t="s">
        <v>83</v>
      </c>
      <c r="CL96" s="22" t="s">
        <v>1</v>
      </c>
    </row>
    <row r="97" spans="1:91" s="6" customFormat="1" ht="16.5" customHeight="1" x14ac:dyDescent="0.2">
      <c r="B97" s="72"/>
      <c r="C97" s="73"/>
      <c r="D97" s="208" t="s">
        <v>90</v>
      </c>
      <c r="E97" s="208"/>
      <c r="F97" s="208"/>
      <c r="G97" s="208"/>
      <c r="H97" s="208"/>
      <c r="I97" s="74"/>
      <c r="J97" s="208" t="s">
        <v>91</v>
      </c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9">
        <f>ROUND(AG98,2)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75" t="s">
        <v>81</v>
      </c>
      <c r="AR97" s="72"/>
      <c r="AS97" s="76">
        <f>ROUND(AS98,2)</f>
        <v>0</v>
      </c>
      <c r="AT97" s="77">
        <f t="shared" si="1"/>
        <v>0</v>
      </c>
      <c r="AU97" s="78">
        <f>ROUND(AU98,5)</f>
        <v>0</v>
      </c>
      <c r="AV97" s="77">
        <f>ROUND(AZ97*L29,2)</f>
        <v>0</v>
      </c>
      <c r="AW97" s="77">
        <f>ROUND(BA97*L30,2)</f>
        <v>0</v>
      </c>
      <c r="AX97" s="77">
        <f>ROUND(BB97*L29,2)</f>
        <v>0</v>
      </c>
      <c r="AY97" s="77">
        <f>ROUND(BC97*L30,2)</f>
        <v>0</v>
      </c>
      <c r="AZ97" s="77">
        <f>ROUND(AZ98,2)</f>
        <v>0</v>
      </c>
      <c r="BA97" s="77">
        <f>ROUND(BA98,2)</f>
        <v>0</v>
      </c>
      <c r="BB97" s="77">
        <f>ROUND(BB98,2)</f>
        <v>0</v>
      </c>
      <c r="BC97" s="77">
        <f>ROUND(BC98,2)</f>
        <v>0</v>
      </c>
      <c r="BD97" s="79">
        <f>ROUND(BD98,2)</f>
        <v>0</v>
      </c>
      <c r="BS97" s="80" t="s">
        <v>74</v>
      </c>
      <c r="BT97" s="80" t="s">
        <v>82</v>
      </c>
      <c r="BU97" s="80" t="s">
        <v>76</v>
      </c>
      <c r="BV97" s="80" t="s">
        <v>77</v>
      </c>
      <c r="BW97" s="80" t="s">
        <v>92</v>
      </c>
      <c r="BX97" s="80" t="s">
        <v>4</v>
      </c>
      <c r="CL97" s="80" t="s">
        <v>1</v>
      </c>
      <c r="CM97" s="80" t="s">
        <v>75</v>
      </c>
    </row>
    <row r="98" spans="1:91" s="3" customFormat="1" ht="23.25" customHeight="1" x14ac:dyDescent="0.2">
      <c r="A98" s="81" t="s">
        <v>84</v>
      </c>
      <c r="B98" s="46"/>
      <c r="C98" s="9"/>
      <c r="D98" s="9"/>
      <c r="E98" s="210" t="s">
        <v>93</v>
      </c>
      <c r="F98" s="210"/>
      <c r="G98" s="210"/>
      <c r="H98" s="210"/>
      <c r="I98" s="210"/>
      <c r="J98" s="9"/>
      <c r="K98" s="210" t="s">
        <v>86</v>
      </c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1">
        <f>'SO 203.03 - Kanalizácia'!J34</f>
        <v>0</v>
      </c>
      <c r="AH98" s="212"/>
      <c r="AI98" s="212"/>
      <c r="AJ98" s="212"/>
      <c r="AK98" s="212"/>
      <c r="AL98" s="212"/>
      <c r="AM98" s="212"/>
      <c r="AN98" s="211">
        <f t="shared" si="0"/>
        <v>0</v>
      </c>
      <c r="AO98" s="212"/>
      <c r="AP98" s="212"/>
      <c r="AQ98" s="82" t="s">
        <v>87</v>
      </c>
      <c r="AR98" s="46"/>
      <c r="AS98" s="83">
        <v>0</v>
      </c>
      <c r="AT98" s="84">
        <f t="shared" si="1"/>
        <v>0</v>
      </c>
      <c r="AU98" s="85">
        <f>'SO 203.03 - Kanalizácia'!P136</f>
        <v>0</v>
      </c>
      <c r="AV98" s="84">
        <f>'SO 203.03 - Kanalizácia'!J37</f>
        <v>0</v>
      </c>
      <c r="AW98" s="84">
        <f>'SO 203.03 - Kanalizácia'!J38</f>
        <v>0</v>
      </c>
      <c r="AX98" s="84">
        <f>'SO 203.03 - Kanalizácia'!J39</f>
        <v>0</v>
      </c>
      <c r="AY98" s="84">
        <f>'SO 203.03 - Kanalizácia'!J40</f>
        <v>0</v>
      </c>
      <c r="AZ98" s="84">
        <f>'SO 203.03 - Kanalizácia'!F37</f>
        <v>0</v>
      </c>
      <c r="BA98" s="84">
        <f>'SO 203.03 - Kanalizácia'!F38</f>
        <v>0</v>
      </c>
      <c r="BB98" s="84">
        <f>'SO 203.03 - Kanalizácia'!F39</f>
        <v>0</v>
      </c>
      <c r="BC98" s="84">
        <f>'SO 203.03 - Kanalizácia'!F40</f>
        <v>0</v>
      </c>
      <c r="BD98" s="86">
        <f>'SO 203.03 - Kanalizácia'!F41</f>
        <v>0</v>
      </c>
      <c r="BT98" s="22" t="s">
        <v>88</v>
      </c>
      <c r="BV98" s="22" t="s">
        <v>77</v>
      </c>
      <c r="BW98" s="22" t="s">
        <v>94</v>
      </c>
      <c r="BX98" s="22" t="s">
        <v>92</v>
      </c>
      <c r="CL98" s="22" t="s">
        <v>1</v>
      </c>
    </row>
    <row r="99" spans="1:91" s="6" customFormat="1" ht="16.5" customHeight="1" x14ac:dyDescent="0.2">
      <c r="A99" s="81" t="s">
        <v>84</v>
      </c>
      <c r="B99" s="72"/>
      <c r="C99" s="73"/>
      <c r="D99" s="208" t="s">
        <v>95</v>
      </c>
      <c r="E99" s="208"/>
      <c r="F99" s="208"/>
      <c r="G99" s="208"/>
      <c r="H99" s="208"/>
      <c r="I99" s="74"/>
      <c r="J99" s="208" t="s">
        <v>96</v>
      </c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6">
        <f>'SO 204 - Preložka doplňov...'!J32</f>
        <v>0</v>
      </c>
      <c r="AH99" s="207"/>
      <c r="AI99" s="207"/>
      <c r="AJ99" s="207"/>
      <c r="AK99" s="207"/>
      <c r="AL99" s="207"/>
      <c r="AM99" s="207"/>
      <c r="AN99" s="206">
        <f t="shared" si="0"/>
        <v>0</v>
      </c>
      <c r="AO99" s="207"/>
      <c r="AP99" s="207"/>
      <c r="AQ99" s="75" t="s">
        <v>81</v>
      </c>
      <c r="AR99" s="72"/>
      <c r="AS99" s="76">
        <v>0</v>
      </c>
      <c r="AT99" s="77">
        <f t="shared" si="1"/>
        <v>0</v>
      </c>
      <c r="AU99" s="78">
        <f>'SO 204 - Preložka doplňov...'!P135</f>
        <v>0</v>
      </c>
      <c r="AV99" s="77">
        <f>'SO 204 - Preložka doplňov...'!J35</f>
        <v>0</v>
      </c>
      <c r="AW99" s="77">
        <f>'SO 204 - Preložka doplňov...'!J36</f>
        <v>0</v>
      </c>
      <c r="AX99" s="77">
        <f>'SO 204 - Preložka doplňov...'!J37</f>
        <v>0</v>
      </c>
      <c r="AY99" s="77">
        <f>'SO 204 - Preložka doplňov...'!J38</f>
        <v>0</v>
      </c>
      <c r="AZ99" s="77">
        <f>'SO 204 - Preložka doplňov...'!F35</f>
        <v>0</v>
      </c>
      <c r="BA99" s="77">
        <f>'SO 204 - Preložka doplňov...'!F36</f>
        <v>0</v>
      </c>
      <c r="BB99" s="77">
        <f>'SO 204 - Preložka doplňov...'!F37</f>
        <v>0</v>
      </c>
      <c r="BC99" s="77">
        <f>'SO 204 - Preložka doplňov...'!F38</f>
        <v>0</v>
      </c>
      <c r="BD99" s="79">
        <f>'SO 204 - Preložka doplňov...'!F39</f>
        <v>0</v>
      </c>
      <c r="BT99" s="80" t="s">
        <v>82</v>
      </c>
      <c r="BV99" s="80" t="s">
        <v>77</v>
      </c>
      <c r="BW99" s="80" t="s">
        <v>97</v>
      </c>
      <c r="BX99" s="80" t="s">
        <v>4</v>
      </c>
      <c r="CL99" s="80" t="s">
        <v>1</v>
      </c>
      <c r="CM99" s="80" t="s">
        <v>75</v>
      </c>
    </row>
    <row r="100" spans="1:91" s="6" customFormat="1" ht="16.5" customHeight="1" x14ac:dyDescent="0.2">
      <c r="A100" s="81" t="s">
        <v>84</v>
      </c>
      <c r="B100" s="72"/>
      <c r="C100" s="73"/>
      <c r="D100" s="208" t="s">
        <v>98</v>
      </c>
      <c r="E100" s="208"/>
      <c r="F100" s="208"/>
      <c r="G100" s="208"/>
      <c r="H100" s="208"/>
      <c r="I100" s="74"/>
      <c r="J100" s="208" t="s">
        <v>99</v>
      </c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6">
        <f>'SO 205 - Prípojka pitnej ...'!J32</f>
        <v>0</v>
      </c>
      <c r="AH100" s="207"/>
      <c r="AI100" s="207"/>
      <c r="AJ100" s="207"/>
      <c r="AK100" s="207"/>
      <c r="AL100" s="207"/>
      <c r="AM100" s="207"/>
      <c r="AN100" s="206">
        <f t="shared" si="0"/>
        <v>0</v>
      </c>
      <c r="AO100" s="207"/>
      <c r="AP100" s="207"/>
      <c r="AQ100" s="75" t="s">
        <v>81</v>
      </c>
      <c r="AR100" s="72"/>
      <c r="AS100" s="76">
        <v>0</v>
      </c>
      <c r="AT100" s="77">
        <f t="shared" si="1"/>
        <v>0</v>
      </c>
      <c r="AU100" s="78">
        <f>'SO 205 - Prípojka pitnej ...'!P131</f>
        <v>0</v>
      </c>
      <c r="AV100" s="77">
        <f>'SO 205 - Prípojka pitnej ...'!J35</f>
        <v>0</v>
      </c>
      <c r="AW100" s="77">
        <f>'SO 205 - Prípojka pitnej ...'!J36</f>
        <v>0</v>
      </c>
      <c r="AX100" s="77">
        <f>'SO 205 - Prípojka pitnej ...'!J37</f>
        <v>0</v>
      </c>
      <c r="AY100" s="77">
        <f>'SO 205 - Prípojka pitnej ...'!J38</f>
        <v>0</v>
      </c>
      <c r="AZ100" s="77">
        <f>'SO 205 - Prípojka pitnej ...'!F35</f>
        <v>0</v>
      </c>
      <c r="BA100" s="77">
        <f>'SO 205 - Prípojka pitnej ...'!F36</f>
        <v>0</v>
      </c>
      <c r="BB100" s="77">
        <f>'SO 205 - Prípojka pitnej ...'!F37</f>
        <v>0</v>
      </c>
      <c r="BC100" s="77">
        <f>'SO 205 - Prípojka pitnej ...'!F38</f>
        <v>0</v>
      </c>
      <c r="BD100" s="79">
        <f>'SO 205 - Prípojka pitnej ...'!F39</f>
        <v>0</v>
      </c>
      <c r="BT100" s="80" t="s">
        <v>82</v>
      </c>
      <c r="BV100" s="80" t="s">
        <v>77</v>
      </c>
      <c r="BW100" s="80" t="s">
        <v>100</v>
      </c>
      <c r="BX100" s="80" t="s">
        <v>4</v>
      </c>
      <c r="CL100" s="80" t="s">
        <v>1</v>
      </c>
      <c r="CM100" s="80" t="s">
        <v>75</v>
      </c>
    </row>
    <row r="101" spans="1:91" s="6" customFormat="1" ht="16.5" customHeight="1" x14ac:dyDescent="0.2">
      <c r="A101" s="81" t="s">
        <v>84</v>
      </c>
      <c r="B101" s="72"/>
      <c r="C101" s="73"/>
      <c r="D101" s="208" t="s">
        <v>101</v>
      </c>
      <c r="E101" s="208"/>
      <c r="F101" s="208"/>
      <c r="G101" s="208"/>
      <c r="H101" s="208"/>
      <c r="I101" s="74"/>
      <c r="J101" s="208" t="s">
        <v>102</v>
      </c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6">
        <f>'SO 206 - Prípojka požiarn...'!J32</f>
        <v>0</v>
      </c>
      <c r="AH101" s="207"/>
      <c r="AI101" s="207"/>
      <c r="AJ101" s="207"/>
      <c r="AK101" s="207"/>
      <c r="AL101" s="207"/>
      <c r="AM101" s="207"/>
      <c r="AN101" s="206">
        <f t="shared" si="0"/>
        <v>0</v>
      </c>
      <c r="AO101" s="207"/>
      <c r="AP101" s="207"/>
      <c r="AQ101" s="75" t="s">
        <v>81</v>
      </c>
      <c r="AR101" s="72"/>
      <c r="AS101" s="87">
        <v>0</v>
      </c>
      <c r="AT101" s="88">
        <f t="shared" si="1"/>
        <v>0</v>
      </c>
      <c r="AU101" s="89">
        <f>'SO 206 - Prípojka požiarn...'!P133</f>
        <v>0</v>
      </c>
      <c r="AV101" s="88">
        <f>'SO 206 - Prípojka požiarn...'!J35</f>
        <v>0</v>
      </c>
      <c r="AW101" s="88">
        <f>'SO 206 - Prípojka požiarn...'!J36</f>
        <v>0</v>
      </c>
      <c r="AX101" s="88">
        <f>'SO 206 - Prípojka požiarn...'!J37</f>
        <v>0</v>
      </c>
      <c r="AY101" s="88">
        <f>'SO 206 - Prípojka požiarn...'!J38</f>
        <v>0</v>
      </c>
      <c r="AZ101" s="88">
        <f>'SO 206 - Prípojka požiarn...'!F35</f>
        <v>0</v>
      </c>
      <c r="BA101" s="88">
        <f>'SO 206 - Prípojka požiarn...'!F36</f>
        <v>0</v>
      </c>
      <c r="BB101" s="88">
        <f>'SO 206 - Prípojka požiarn...'!F37</f>
        <v>0</v>
      </c>
      <c r="BC101" s="88">
        <f>'SO 206 - Prípojka požiarn...'!F38</f>
        <v>0</v>
      </c>
      <c r="BD101" s="90">
        <f>'SO 206 - Prípojka požiarn...'!F39</f>
        <v>0</v>
      </c>
      <c r="BT101" s="80" t="s">
        <v>82</v>
      </c>
      <c r="BV101" s="80" t="s">
        <v>77</v>
      </c>
      <c r="BW101" s="80" t="s">
        <v>103</v>
      </c>
      <c r="BX101" s="80" t="s">
        <v>4</v>
      </c>
      <c r="CL101" s="80" t="s">
        <v>1</v>
      </c>
      <c r="CM101" s="80" t="s">
        <v>75</v>
      </c>
    </row>
    <row r="102" spans="1:91" s="1" customFormat="1" ht="30" customHeight="1" x14ac:dyDescent="0.2">
      <c r="B102" s="29"/>
      <c r="AR102" s="29"/>
    </row>
    <row r="103" spans="1:91" s="1" customFormat="1" ht="6.95" customHeight="1" x14ac:dyDescent="0.2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29"/>
    </row>
  </sheetData>
  <mergeCells count="66">
    <mergeCell ref="AR2:BE2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8:AM98"/>
    <mergeCell ref="AN98:AP98"/>
    <mergeCell ref="E98:I98"/>
    <mergeCell ref="K98:AF98"/>
    <mergeCell ref="AN99:AP99"/>
    <mergeCell ref="AG99:AM99"/>
    <mergeCell ref="D99:H99"/>
    <mergeCell ref="J99:AF99"/>
    <mergeCell ref="K96:AF96"/>
    <mergeCell ref="AN96:AP96"/>
    <mergeCell ref="AG96:AM96"/>
    <mergeCell ref="E96:I96"/>
    <mergeCell ref="D97:H97"/>
    <mergeCell ref="J97:AF97"/>
    <mergeCell ref="AN97:AP97"/>
    <mergeCell ref="AG97:AM97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6" location="'SO 201.03 - Kanalizácia'!C2" display="/" xr:uid="{00000000-0004-0000-0000-000000000000}"/>
    <hyperlink ref="A98" location="'SO 203.03 - Kanalizácia'!C2" display="/" xr:uid="{00000000-0004-0000-0000-000001000000}"/>
    <hyperlink ref="A99" location="'SO 204 - Preložka doplňov...'!C2" display="/" xr:uid="{00000000-0004-0000-0000-000002000000}"/>
    <hyperlink ref="A100" location="'SO 205 - Prípojka pitnej ...'!C2" display="/" xr:uid="{00000000-0004-0000-0000-000003000000}"/>
    <hyperlink ref="A101" location="'SO 206 - Prípojka požiarn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0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89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ht="12" customHeight="1" x14ac:dyDescent="0.2">
      <c r="B8" s="17"/>
      <c r="D8" s="24" t="s">
        <v>105</v>
      </c>
      <c r="L8" s="17"/>
    </row>
    <row r="9" spans="2:46" s="1" customFormat="1" ht="16.5" customHeight="1" x14ac:dyDescent="0.2">
      <c r="B9" s="29"/>
      <c r="E9" s="235" t="s">
        <v>106</v>
      </c>
      <c r="F9" s="237"/>
      <c r="G9" s="237"/>
      <c r="H9" s="237"/>
      <c r="L9" s="29"/>
    </row>
    <row r="10" spans="2:46" s="1" customFormat="1" ht="12" customHeight="1" x14ac:dyDescent="0.2">
      <c r="B10" s="29"/>
      <c r="D10" s="24" t="s">
        <v>107</v>
      </c>
      <c r="L10" s="29"/>
    </row>
    <row r="11" spans="2:46" s="1" customFormat="1" ht="16.5" customHeight="1" x14ac:dyDescent="0.2">
      <c r="B11" s="29"/>
      <c r="E11" s="192" t="s">
        <v>108</v>
      </c>
      <c r="F11" s="237"/>
      <c r="G11" s="237"/>
      <c r="H11" s="237"/>
      <c r="L11" s="29"/>
    </row>
    <row r="12" spans="2:46" s="1" customFormat="1" ht="11.25" x14ac:dyDescent="0.2">
      <c r="B12" s="29"/>
      <c r="L12" s="29"/>
    </row>
    <row r="13" spans="2:46" s="1" customFormat="1" ht="12" customHeight="1" x14ac:dyDescent="0.2">
      <c r="B13" s="29"/>
      <c r="D13" s="24" t="s">
        <v>17</v>
      </c>
      <c r="F13" s="22" t="s">
        <v>1</v>
      </c>
      <c r="I13" s="24" t="s">
        <v>18</v>
      </c>
      <c r="J13" s="22" t="s">
        <v>1</v>
      </c>
      <c r="L13" s="29"/>
    </row>
    <row r="14" spans="2:46" s="1" customFormat="1" ht="12" customHeight="1" x14ac:dyDescent="0.2">
      <c r="B14" s="29"/>
      <c r="D14" s="24" t="s">
        <v>19</v>
      </c>
      <c r="F14" s="22" t="s">
        <v>20</v>
      </c>
      <c r="I14" s="24" t="s">
        <v>21</v>
      </c>
      <c r="J14" s="50" t="str">
        <f>'Rekapitulácia stavby'!AN8</f>
        <v>27. 9. 2024</v>
      </c>
      <c r="L14" s="29"/>
    </row>
    <row r="15" spans="2:46" s="1" customFormat="1" ht="10.9" customHeight="1" x14ac:dyDescent="0.2">
      <c r="B15" s="29"/>
      <c r="L15" s="29"/>
    </row>
    <row r="16" spans="2:46" s="1" customFormat="1" ht="12" customHeight="1" x14ac:dyDescent="0.2">
      <c r="B16" s="29"/>
      <c r="D16" s="24" t="s">
        <v>23</v>
      </c>
      <c r="I16" s="24" t="s">
        <v>24</v>
      </c>
      <c r="J16" s="22" t="s">
        <v>1</v>
      </c>
      <c r="L16" s="29"/>
    </row>
    <row r="17" spans="2:52" s="1" customFormat="1" ht="18" customHeight="1" x14ac:dyDescent="0.2">
      <c r="B17" s="29"/>
      <c r="E17" s="22" t="s">
        <v>25</v>
      </c>
      <c r="I17" s="24" t="s">
        <v>26</v>
      </c>
      <c r="J17" s="22" t="s">
        <v>1</v>
      </c>
      <c r="L17" s="29"/>
    </row>
    <row r="18" spans="2:52" s="1" customFormat="1" ht="6.95" customHeight="1" x14ac:dyDescent="0.2">
      <c r="B18" s="29"/>
      <c r="L18" s="29"/>
    </row>
    <row r="19" spans="2:52" s="1" customFormat="1" ht="12" customHeight="1" x14ac:dyDescent="0.2">
      <c r="B19" s="29"/>
      <c r="D19" s="24" t="s">
        <v>27</v>
      </c>
      <c r="I19" s="24" t="s">
        <v>24</v>
      </c>
      <c r="J19" s="25" t="str">
        <f>'Rekapitulácia stavby'!AN13</f>
        <v>Vyplň údaj</v>
      </c>
      <c r="L19" s="29"/>
    </row>
    <row r="20" spans="2:52" s="1" customFormat="1" ht="18" customHeight="1" x14ac:dyDescent="0.2">
      <c r="B20" s="29"/>
      <c r="E20" s="238" t="str">
        <f>'Rekapitulácia stavby'!E14</f>
        <v>Vyplň údaj</v>
      </c>
      <c r="F20" s="218"/>
      <c r="G20" s="218"/>
      <c r="H20" s="218"/>
      <c r="I20" s="24" t="s">
        <v>26</v>
      </c>
      <c r="J20" s="25" t="str">
        <f>'Rekapitulácia stavby'!AN14</f>
        <v>Vyplň údaj</v>
      </c>
      <c r="L20" s="29"/>
    </row>
    <row r="21" spans="2:52" s="1" customFormat="1" ht="6.95" customHeight="1" x14ac:dyDescent="0.2">
      <c r="B21" s="29"/>
      <c r="L21" s="29"/>
    </row>
    <row r="22" spans="2:52" s="1" customFormat="1" ht="12" customHeight="1" x14ac:dyDescent="0.2">
      <c r="B22" s="29"/>
      <c r="D22" s="24" t="s">
        <v>29</v>
      </c>
      <c r="I22" s="24" t="s">
        <v>24</v>
      </c>
      <c r="J22" s="22" t="s">
        <v>1</v>
      </c>
      <c r="L22" s="29"/>
    </row>
    <row r="23" spans="2:52" s="1" customFormat="1" ht="18" customHeight="1" x14ac:dyDescent="0.2">
      <c r="B23" s="29"/>
      <c r="E23" s="22" t="s">
        <v>30</v>
      </c>
      <c r="I23" s="24" t="s">
        <v>26</v>
      </c>
      <c r="J23" s="22" t="s">
        <v>1</v>
      </c>
      <c r="L23" s="29"/>
    </row>
    <row r="24" spans="2:52" s="1" customFormat="1" ht="6.95" customHeight="1" x14ac:dyDescent="0.2">
      <c r="B24" s="29"/>
      <c r="L24" s="29"/>
    </row>
    <row r="25" spans="2:52" s="1" customFormat="1" ht="12" customHeight="1" x14ac:dyDescent="0.2">
      <c r="B25" s="29"/>
      <c r="D25" s="24" t="s">
        <v>32</v>
      </c>
      <c r="I25" s="24" t="s">
        <v>24</v>
      </c>
      <c r="J25" s="22" t="str">
        <f>IF('Rekapitulácia stavby'!AN19="","",'Rekapitulácia stavby'!AN19)</f>
        <v/>
      </c>
      <c r="L25" s="29"/>
    </row>
    <row r="26" spans="2:52" s="1" customFormat="1" ht="18" customHeight="1" x14ac:dyDescent="0.2">
      <c r="B26" s="29"/>
      <c r="E26" s="22" t="str">
        <f>IF('Rekapitulácia stavby'!E20="","",'Rekapitulácia stavby'!E20)</f>
        <v xml:space="preserve"> </v>
      </c>
      <c r="I26" s="24" t="s">
        <v>26</v>
      </c>
      <c r="J26" s="22" t="str">
        <f>IF('Rekapitulácia stavby'!AN20="","",'Rekapitulácia stavby'!AN20)</f>
        <v/>
      </c>
      <c r="L26" s="29"/>
    </row>
    <row r="27" spans="2:52" s="1" customFormat="1" ht="6.95" customHeight="1" x14ac:dyDescent="0.2">
      <c r="B27" s="29"/>
      <c r="L27" s="29"/>
    </row>
    <row r="28" spans="2:52" s="1" customFormat="1" ht="12" customHeight="1" x14ac:dyDescent="0.2">
      <c r="B28" s="29"/>
      <c r="D28" s="24" t="s">
        <v>34</v>
      </c>
      <c r="L28" s="29"/>
    </row>
    <row r="29" spans="2:52" s="7" customFormat="1" ht="16.5" customHeight="1" x14ac:dyDescent="0.2">
      <c r="B29" s="92"/>
      <c r="E29" s="223" t="s">
        <v>1</v>
      </c>
      <c r="F29" s="223"/>
      <c r="G29" s="223"/>
      <c r="H29" s="223"/>
      <c r="L29" s="93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</row>
    <row r="30" spans="2:52" s="1" customFormat="1" ht="6.95" customHeight="1" x14ac:dyDescent="0.2">
      <c r="B30" s="29"/>
      <c r="L30" s="95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</row>
    <row r="31" spans="2:52" s="1" customFormat="1" ht="6.95" customHeight="1" x14ac:dyDescent="0.2">
      <c r="B31" s="29"/>
      <c r="D31" s="51"/>
      <c r="E31" s="51"/>
      <c r="F31" s="51"/>
      <c r="G31" s="51"/>
      <c r="H31" s="51"/>
      <c r="I31" s="51"/>
      <c r="J31" s="51"/>
      <c r="K31" s="51"/>
      <c r="L31" s="29"/>
    </row>
    <row r="32" spans="2:52" s="1" customFormat="1" ht="14.45" customHeight="1" x14ac:dyDescent="0.2">
      <c r="B32" s="29"/>
      <c r="D32" s="22" t="s">
        <v>109</v>
      </c>
      <c r="J32" s="97">
        <f>J98</f>
        <v>0</v>
      </c>
      <c r="L32" s="29"/>
    </row>
    <row r="33" spans="2:52" s="1" customFormat="1" ht="14.45" customHeight="1" x14ac:dyDescent="0.2">
      <c r="B33" s="29"/>
      <c r="D33" s="98" t="s">
        <v>110</v>
      </c>
      <c r="J33" s="97">
        <f>J110</f>
        <v>0</v>
      </c>
      <c r="L33" s="95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</row>
    <row r="34" spans="2:52" s="1" customFormat="1" ht="25.35" customHeight="1" x14ac:dyDescent="0.2">
      <c r="B34" s="29"/>
      <c r="D34" s="99" t="s">
        <v>35</v>
      </c>
      <c r="J34" s="64">
        <f>ROUND(J32 + J33, 2)</f>
        <v>0</v>
      </c>
      <c r="L34" s="29"/>
    </row>
    <row r="35" spans="2:52" s="1" customFormat="1" ht="6.95" customHeight="1" x14ac:dyDescent="0.2">
      <c r="B35" s="29"/>
      <c r="D35" s="51"/>
      <c r="E35" s="51"/>
      <c r="F35" s="51"/>
      <c r="G35" s="51"/>
      <c r="H35" s="51"/>
      <c r="I35" s="51"/>
      <c r="J35" s="51"/>
      <c r="K35" s="51"/>
      <c r="L35" s="29"/>
    </row>
    <row r="36" spans="2:52" s="1" customFormat="1" ht="14.45" customHeight="1" x14ac:dyDescent="0.2">
      <c r="B36" s="29"/>
      <c r="F36" s="32" t="s">
        <v>37</v>
      </c>
      <c r="I36" s="32" t="s">
        <v>36</v>
      </c>
      <c r="J36" s="32" t="s">
        <v>38</v>
      </c>
      <c r="L36" s="29"/>
    </row>
    <row r="37" spans="2:52" s="1" customFormat="1" ht="14.45" customHeight="1" x14ac:dyDescent="0.2">
      <c r="B37" s="29"/>
      <c r="D37" s="53" t="s">
        <v>39</v>
      </c>
      <c r="E37" s="34" t="s">
        <v>40</v>
      </c>
      <c r="F37" s="100">
        <f>ROUND((SUM(BE110:BE117) + SUM(BE139:BE189)),  2)</f>
        <v>0</v>
      </c>
      <c r="G37" s="96"/>
      <c r="H37" s="96"/>
      <c r="I37" s="101">
        <v>0.2</v>
      </c>
      <c r="J37" s="100">
        <f>ROUND(((SUM(BE110:BE117) + SUM(BE139:BE189))*I37),  2)</f>
        <v>0</v>
      </c>
      <c r="L37" s="29"/>
    </row>
    <row r="38" spans="2:52" s="1" customFormat="1" ht="14.45" customHeight="1" x14ac:dyDescent="0.2">
      <c r="B38" s="29"/>
      <c r="E38" s="34" t="s">
        <v>41</v>
      </c>
      <c r="F38" s="100">
        <f>ROUND((SUM(BF110:BF117) + SUM(BF139:BF189)),  2)</f>
        <v>0</v>
      </c>
      <c r="G38" s="96"/>
      <c r="H38" s="96"/>
      <c r="I38" s="101">
        <v>0.2</v>
      </c>
      <c r="J38" s="100">
        <f>ROUND(((SUM(BF110:BF117) + SUM(BF139:BF189))*I38),  2)</f>
        <v>0</v>
      </c>
      <c r="L38" s="29"/>
    </row>
    <row r="39" spans="2:52" s="1" customFormat="1" ht="14.45" hidden="1" customHeight="1" x14ac:dyDescent="0.2">
      <c r="B39" s="29"/>
      <c r="E39" s="24" t="s">
        <v>42</v>
      </c>
      <c r="F39" s="84">
        <f>ROUND((SUM(BG110:BG117) + SUM(BG139:BG189)),  2)</f>
        <v>0</v>
      </c>
      <c r="I39" s="102">
        <v>0.2</v>
      </c>
      <c r="J39" s="84">
        <f>0</f>
        <v>0</v>
      </c>
      <c r="L39" s="29"/>
    </row>
    <row r="40" spans="2:52" s="1" customFormat="1" ht="14.45" hidden="1" customHeight="1" x14ac:dyDescent="0.2">
      <c r="B40" s="29"/>
      <c r="E40" s="24" t="s">
        <v>43</v>
      </c>
      <c r="F40" s="84">
        <f>ROUND((SUM(BH110:BH117) + SUM(BH139:BH189)),  2)</f>
        <v>0</v>
      </c>
      <c r="I40" s="102">
        <v>0.2</v>
      </c>
      <c r="J40" s="84">
        <f>0</f>
        <v>0</v>
      </c>
      <c r="L40" s="29"/>
    </row>
    <row r="41" spans="2:52" s="1" customFormat="1" ht="14.45" hidden="1" customHeight="1" x14ac:dyDescent="0.2">
      <c r="B41" s="29"/>
      <c r="E41" s="34" t="s">
        <v>44</v>
      </c>
      <c r="F41" s="100">
        <f>ROUND((SUM(BI110:BI117) + SUM(BI139:BI189)),  2)</f>
        <v>0</v>
      </c>
      <c r="G41" s="96"/>
      <c r="H41" s="96"/>
      <c r="I41" s="101">
        <v>0</v>
      </c>
      <c r="J41" s="100">
        <f>0</f>
        <v>0</v>
      </c>
      <c r="L41" s="29"/>
    </row>
    <row r="42" spans="2:52" s="1" customFormat="1" ht="6.95" customHeight="1" x14ac:dyDescent="0.2">
      <c r="B42" s="29"/>
      <c r="L42" s="29"/>
    </row>
    <row r="43" spans="2:52" s="1" customFormat="1" ht="25.35" customHeight="1" x14ac:dyDescent="0.2">
      <c r="B43" s="29"/>
      <c r="C43" s="103"/>
      <c r="D43" s="104" t="s">
        <v>45</v>
      </c>
      <c r="E43" s="55"/>
      <c r="F43" s="55"/>
      <c r="G43" s="105" t="s">
        <v>46</v>
      </c>
      <c r="H43" s="106" t="s">
        <v>47</v>
      </c>
      <c r="I43" s="55"/>
      <c r="J43" s="107">
        <f>SUM(J34:J41)</f>
        <v>0</v>
      </c>
      <c r="K43" s="108"/>
      <c r="L43" s="29"/>
    </row>
    <row r="44" spans="2:52" s="1" customFormat="1" ht="14.45" customHeight="1" x14ac:dyDescent="0.2">
      <c r="B44" s="29"/>
      <c r="L44" s="29"/>
    </row>
    <row r="45" spans="2:52" ht="14.45" customHeight="1" x14ac:dyDescent="0.2">
      <c r="B45" s="17"/>
      <c r="L45" s="17"/>
    </row>
    <row r="46" spans="2:52" ht="14.45" customHeight="1" x14ac:dyDescent="0.2">
      <c r="B46" s="17"/>
      <c r="L46" s="17"/>
    </row>
    <row r="47" spans="2:52" ht="14.45" customHeight="1" x14ac:dyDescent="0.2">
      <c r="B47" s="17"/>
      <c r="L47" s="17"/>
    </row>
    <row r="48" spans="2:5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12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12" s="1" customFormat="1" ht="24.95" customHeight="1" x14ac:dyDescent="0.2">
      <c r="B82" s="29"/>
      <c r="C82" s="18" t="s">
        <v>111</v>
      </c>
      <c r="L82" s="29"/>
    </row>
    <row r="83" spans="2:12" s="1" customFormat="1" ht="6.95" customHeight="1" x14ac:dyDescent="0.2">
      <c r="B83" s="29"/>
      <c r="L83" s="29"/>
    </row>
    <row r="84" spans="2:12" s="1" customFormat="1" ht="12" customHeight="1" x14ac:dyDescent="0.2">
      <c r="B84" s="29"/>
      <c r="C84" s="24" t="s">
        <v>15</v>
      </c>
      <c r="L84" s="29"/>
    </row>
    <row r="85" spans="2:12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12" ht="12" customHeight="1" x14ac:dyDescent="0.2">
      <c r="B86" s="17"/>
      <c r="C86" s="24" t="s">
        <v>105</v>
      </c>
      <c r="L86" s="17"/>
    </row>
    <row r="87" spans="2:12" s="1" customFormat="1" ht="16.5" customHeight="1" x14ac:dyDescent="0.2">
      <c r="B87" s="29"/>
      <c r="E87" s="235" t="s">
        <v>106</v>
      </c>
      <c r="F87" s="237"/>
      <c r="G87" s="237"/>
      <c r="H87" s="237"/>
      <c r="L87" s="29"/>
    </row>
    <row r="88" spans="2:12" s="1" customFormat="1" ht="12" customHeight="1" x14ac:dyDescent="0.2">
      <c r="B88" s="29"/>
      <c r="C88" s="24" t="s">
        <v>107</v>
      </c>
      <c r="L88" s="29"/>
    </row>
    <row r="89" spans="2:12" s="1" customFormat="1" ht="16.5" customHeight="1" x14ac:dyDescent="0.2">
      <c r="B89" s="29"/>
      <c r="E89" s="192" t="str">
        <f>E11</f>
        <v>SO 201.03 - Kanalizácia</v>
      </c>
      <c r="F89" s="237"/>
      <c r="G89" s="237"/>
      <c r="H89" s="237"/>
      <c r="L89" s="29"/>
    </row>
    <row r="90" spans="2:12" s="1" customFormat="1" ht="6.95" customHeight="1" x14ac:dyDescent="0.2">
      <c r="B90" s="29"/>
      <c r="L90" s="29"/>
    </row>
    <row r="91" spans="2:12" s="1" customFormat="1" ht="12" customHeight="1" x14ac:dyDescent="0.2">
      <c r="B91" s="29"/>
      <c r="C91" s="24" t="s">
        <v>19</v>
      </c>
      <c r="F91" s="22" t="str">
        <f>F14</f>
        <v>U.S.Steel,s.r.o., Košice</v>
      </c>
      <c r="I91" s="24" t="s">
        <v>21</v>
      </c>
      <c r="J91" s="50" t="str">
        <f>IF(J14="","",J14)</f>
        <v>27. 9. 2024</v>
      </c>
      <c r="L91" s="29"/>
    </row>
    <row r="92" spans="2:12" s="1" customFormat="1" ht="6.95" customHeight="1" x14ac:dyDescent="0.2">
      <c r="B92" s="29"/>
      <c r="L92" s="29"/>
    </row>
    <row r="93" spans="2:12" s="1" customFormat="1" ht="15.2" customHeight="1" x14ac:dyDescent="0.2">
      <c r="B93" s="29"/>
      <c r="C93" s="24" t="s">
        <v>23</v>
      </c>
      <c r="F93" s="22" t="str">
        <f>E17</f>
        <v>U.S.Steel,s.r.o., Košice</v>
      </c>
      <c r="I93" s="24" t="s">
        <v>29</v>
      </c>
      <c r="J93" s="27" t="str">
        <f>E23</f>
        <v>Ing.Juríková</v>
      </c>
      <c r="L93" s="29"/>
    </row>
    <row r="94" spans="2:12" s="1" customFormat="1" ht="15.2" customHeight="1" x14ac:dyDescent="0.2">
      <c r="B94" s="29"/>
      <c r="C94" s="24" t="s">
        <v>27</v>
      </c>
      <c r="F94" s="22" t="str">
        <f>IF(E20="","",E20)</f>
        <v>Vyplň údaj</v>
      </c>
      <c r="I94" s="24" t="s">
        <v>32</v>
      </c>
      <c r="J94" s="27" t="str">
        <f>E26</f>
        <v xml:space="preserve"> </v>
      </c>
      <c r="L94" s="29"/>
    </row>
    <row r="95" spans="2:12" s="1" customFormat="1" ht="10.35" customHeight="1" x14ac:dyDescent="0.2">
      <c r="B95" s="29"/>
      <c r="L95" s="29"/>
    </row>
    <row r="96" spans="2:12" s="1" customFormat="1" ht="29.25" customHeight="1" x14ac:dyDescent="0.2">
      <c r="B96" s="29"/>
      <c r="C96" s="111" t="s">
        <v>112</v>
      </c>
      <c r="D96" s="103"/>
      <c r="E96" s="103"/>
      <c r="F96" s="103"/>
      <c r="G96" s="103"/>
      <c r="H96" s="103"/>
      <c r="I96" s="103"/>
      <c r="J96" s="112" t="s">
        <v>113</v>
      </c>
      <c r="K96" s="103"/>
      <c r="L96" s="29"/>
    </row>
    <row r="97" spans="2:65" s="1" customFormat="1" ht="10.35" customHeight="1" x14ac:dyDescent="0.2">
      <c r="B97" s="29"/>
      <c r="L97" s="29"/>
    </row>
    <row r="98" spans="2:65" s="1" customFormat="1" ht="22.9" customHeight="1" x14ac:dyDescent="0.2">
      <c r="B98" s="29"/>
      <c r="C98" s="113" t="s">
        <v>114</v>
      </c>
      <c r="J98" s="64">
        <f>J139</f>
        <v>0</v>
      </c>
      <c r="L98" s="29"/>
      <c r="AU98" s="14" t="s">
        <v>115</v>
      </c>
    </row>
    <row r="99" spans="2:65" s="8" customFormat="1" ht="24.95" customHeight="1" x14ac:dyDescent="0.2">
      <c r="B99" s="114"/>
      <c r="D99" s="115" t="s">
        <v>116</v>
      </c>
      <c r="E99" s="116"/>
      <c r="F99" s="116"/>
      <c r="G99" s="116"/>
      <c r="H99" s="116"/>
      <c r="I99" s="116"/>
      <c r="J99" s="117">
        <f>J140</f>
        <v>0</v>
      </c>
      <c r="L99" s="114"/>
    </row>
    <row r="100" spans="2:65" s="9" customFormat="1" ht="19.899999999999999" customHeight="1" x14ac:dyDescent="0.2">
      <c r="B100" s="118"/>
      <c r="D100" s="119" t="s">
        <v>117</v>
      </c>
      <c r="E100" s="120"/>
      <c r="F100" s="120"/>
      <c r="G100" s="120"/>
      <c r="H100" s="120"/>
      <c r="I100" s="120"/>
      <c r="J100" s="121">
        <f>J141</f>
        <v>0</v>
      </c>
      <c r="L100" s="118"/>
    </row>
    <row r="101" spans="2:65" s="9" customFormat="1" ht="19.899999999999999" customHeight="1" x14ac:dyDescent="0.2">
      <c r="B101" s="118"/>
      <c r="D101" s="119" t="s">
        <v>118</v>
      </c>
      <c r="E101" s="120"/>
      <c r="F101" s="120"/>
      <c r="G101" s="120"/>
      <c r="H101" s="120"/>
      <c r="I101" s="120"/>
      <c r="J101" s="121">
        <f>J157</f>
        <v>0</v>
      </c>
      <c r="L101" s="118"/>
    </row>
    <row r="102" spans="2:65" s="9" customFormat="1" ht="19.899999999999999" customHeight="1" x14ac:dyDescent="0.2">
      <c r="B102" s="118"/>
      <c r="D102" s="119" t="s">
        <v>119</v>
      </c>
      <c r="E102" s="120"/>
      <c r="F102" s="120"/>
      <c r="G102" s="120"/>
      <c r="H102" s="120"/>
      <c r="I102" s="120"/>
      <c r="J102" s="121">
        <f>J160</f>
        <v>0</v>
      </c>
      <c r="L102" s="118"/>
    </row>
    <row r="103" spans="2:65" s="9" customFormat="1" ht="19.899999999999999" customHeight="1" x14ac:dyDescent="0.2">
      <c r="B103" s="118"/>
      <c r="D103" s="119" t="s">
        <v>120</v>
      </c>
      <c r="E103" s="120"/>
      <c r="F103" s="120"/>
      <c r="G103" s="120"/>
      <c r="H103" s="120"/>
      <c r="I103" s="120"/>
      <c r="J103" s="121">
        <f>J163</f>
        <v>0</v>
      </c>
      <c r="L103" s="118"/>
    </row>
    <row r="104" spans="2:65" s="9" customFormat="1" ht="19.899999999999999" customHeight="1" x14ac:dyDescent="0.2">
      <c r="B104" s="118"/>
      <c r="D104" s="119" t="s">
        <v>121</v>
      </c>
      <c r="E104" s="120"/>
      <c r="F104" s="120"/>
      <c r="G104" s="120"/>
      <c r="H104" s="120"/>
      <c r="I104" s="120"/>
      <c r="J104" s="121">
        <f>J177</f>
        <v>0</v>
      </c>
      <c r="L104" s="118"/>
    </row>
    <row r="105" spans="2:65" s="9" customFormat="1" ht="19.899999999999999" customHeight="1" x14ac:dyDescent="0.2">
      <c r="B105" s="118"/>
      <c r="D105" s="119" t="s">
        <v>122</v>
      </c>
      <c r="E105" s="120"/>
      <c r="F105" s="120"/>
      <c r="G105" s="120"/>
      <c r="H105" s="120"/>
      <c r="I105" s="120"/>
      <c r="J105" s="121">
        <f>J183</f>
        <v>0</v>
      </c>
      <c r="L105" s="118"/>
    </row>
    <row r="106" spans="2:65" s="8" customFormat="1" ht="24.95" customHeight="1" x14ac:dyDescent="0.2">
      <c r="B106" s="114"/>
      <c r="D106" s="115" t="s">
        <v>123</v>
      </c>
      <c r="E106" s="116"/>
      <c r="F106" s="116"/>
      <c r="G106" s="116"/>
      <c r="H106" s="116"/>
      <c r="I106" s="116"/>
      <c r="J106" s="117">
        <f>J185</f>
        <v>0</v>
      </c>
      <c r="L106" s="114"/>
    </row>
    <row r="107" spans="2:65" s="9" customFormat="1" ht="19.899999999999999" customHeight="1" x14ac:dyDescent="0.2">
      <c r="B107" s="118"/>
      <c r="D107" s="119" t="s">
        <v>124</v>
      </c>
      <c r="E107" s="120"/>
      <c r="F107" s="120"/>
      <c r="G107" s="120"/>
      <c r="H107" s="120"/>
      <c r="I107" s="120"/>
      <c r="J107" s="121">
        <f>J186</f>
        <v>0</v>
      </c>
      <c r="L107" s="118"/>
    </row>
    <row r="108" spans="2:65" s="1" customFormat="1" ht="21.75" customHeight="1" x14ac:dyDescent="0.2">
      <c r="B108" s="29"/>
      <c r="L108" s="29"/>
    </row>
    <row r="109" spans="2:65" s="1" customFormat="1" ht="6.95" customHeight="1" x14ac:dyDescent="0.2">
      <c r="B109" s="29"/>
      <c r="L109" s="29"/>
    </row>
    <row r="110" spans="2:65" s="1" customFormat="1" ht="29.25" customHeight="1" x14ac:dyDescent="0.2">
      <c r="B110" s="29"/>
      <c r="C110" s="113" t="s">
        <v>125</v>
      </c>
      <c r="J110" s="122">
        <f>ROUND(J111 + J112 + J113 + J114 + J115 + J116,2)</f>
        <v>0</v>
      </c>
      <c r="L110" s="29"/>
      <c r="N110" s="123" t="s">
        <v>39</v>
      </c>
    </row>
    <row r="111" spans="2:65" s="1" customFormat="1" ht="18" customHeight="1" x14ac:dyDescent="0.2">
      <c r="B111" s="124"/>
      <c r="C111" s="125"/>
      <c r="D111" s="239" t="s">
        <v>126</v>
      </c>
      <c r="E111" s="240"/>
      <c r="F111" s="240"/>
      <c r="G111" s="125"/>
      <c r="H111" s="125"/>
      <c r="I111" s="125"/>
      <c r="J111" s="127">
        <v>0</v>
      </c>
      <c r="K111" s="125"/>
      <c r="L111" s="124"/>
      <c r="M111" s="125"/>
      <c r="N111" s="128" t="s">
        <v>41</v>
      </c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9" t="s">
        <v>127</v>
      </c>
      <c r="AZ111" s="125"/>
      <c r="BA111" s="125"/>
      <c r="BB111" s="125"/>
      <c r="BC111" s="125"/>
      <c r="BD111" s="125"/>
      <c r="BE111" s="130">
        <f t="shared" ref="BE111:BE116" si="0">IF(N111="základná",J111,0)</f>
        <v>0</v>
      </c>
      <c r="BF111" s="130">
        <f t="shared" ref="BF111:BF116" si="1">IF(N111="znížená",J111,0)</f>
        <v>0</v>
      </c>
      <c r="BG111" s="130">
        <f t="shared" ref="BG111:BG116" si="2">IF(N111="zákl. prenesená",J111,0)</f>
        <v>0</v>
      </c>
      <c r="BH111" s="130">
        <f t="shared" ref="BH111:BH116" si="3">IF(N111="zníž. prenesená",J111,0)</f>
        <v>0</v>
      </c>
      <c r="BI111" s="130">
        <f t="shared" ref="BI111:BI116" si="4">IF(N111="nulová",J111,0)</f>
        <v>0</v>
      </c>
      <c r="BJ111" s="129" t="s">
        <v>88</v>
      </c>
      <c r="BK111" s="125"/>
      <c r="BL111" s="125"/>
      <c r="BM111" s="125"/>
    </row>
    <row r="112" spans="2:65" s="1" customFormat="1" ht="18" customHeight="1" x14ac:dyDescent="0.2">
      <c r="B112" s="124"/>
      <c r="C112" s="125"/>
      <c r="D112" s="239" t="s">
        <v>128</v>
      </c>
      <c r="E112" s="240"/>
      <c r="F112" s="240"/>
      <c r="G112" s="125"/>
      <c r="H112" s="125"/>
      <c r="I112" s="125"/>
      <c r="J112" s="127">
        <v>0</v>
      </c>
      <c r="K112" s="125"/>
      <c r="L112" s="124"/>
      <c r="M112" s="125"/>
      <c r="N112" s="128" t="s">
        <v>41</v>
      </c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9" t="s">
        <v>127</v>
      </c>
      <c r="AZ112" s="125"/>
      <c r="BA112" s="125"/>
      <c r="BB112" s="125"/>
      <c r="BC112" s="125"/>
      <c r="BD112" s="125"/>
      <c r="BE112" s="130">
        <f t="shared" si="0"/>
        <v>0</v>
      </c>
      <c r="BF112" s="130">
        <f t="shared" si="1"/>
        <v>0</v>
      </c>
      <c r="BG112" s="130">
        <f t="shared" si="2"/>
        <v>0</v>
      </c>
      <c r="BH112" s="130">
        <f t="shared" si="3"/>
        <v>0</v>
      </c>
      <c r="BI112" s="130">
        <f t="shared" si="4"/>
        <v>0</v>
      </c>
      <c r="BJ112" s="129" t="s">
        <v>88</v>
      </c>
      <c r="BK112" s="125"/>
      <c r="BL112" s="125"/>
      <c r="BM112" s="125"/>
    </row>
    <row r="113" spans="2:65" s="1" customFormat="1" ht="18" customHeight="1" x14ac:dyDescent="0.2">
      <c r="B113" s="124"/>
      <c r="C113" s="125"/>
      <c r="D113" s="239" t="s">
        <v>129</v>
      </c>
      <c r="E113" s="240"/>
      <c r="F113" s="240"/>
      <c r="G113" s="125"/>
      <c r="H113" s="125"/>
      <c r="I113" s="125"/>
      <c r="J113" s="127">
        <v>0</v>
      </c>
      <c r="K113" s="125"/>
      <c r="L113" s="124"/>
      <c r="M113" s="125"/>
      <c r="N113" s="128" t="s">
        <v>41</v>
      </c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9" t="s">
        <v>127</v>
      </c>
      <c r="AZ113" s="125"/>
      <c r="BA113" s="125"/>
      <c r="BB113" s="125"/>
      <c r="BC113" s="125"/>
      <c r="BD113" s="125"/>
      <c r="BE113" s="130">
        <f t="shared" si="0"/>
        <v>0</v>
      </c>
      <c r="BF113" s="130">
        <f t="shared" si="1"/>
        <v>0</v>
      </c>
      <c r="BG113" s="130">
        <f t="shared" si="2"/>
        <v>0</v>
      </c>
      <c r="BH113" s="130">
        <f t="shared" si="3"/>
        <v>0</v>
      </c>
      <c r="BI113" s="130">
        <f t="shared" si="4"/>
        <v>0</v>
      </c>
      <c r="BJ113" s="129" t="s">
        <v>88</v>
      </c>
      <c r="BK113" s="125"/>
      <c r="BL113" s="125"/>
      <c r="BM113" s="125"/>
    </row>
    <row r="114" spans="2:65" s="1" customFormat="1" ht="18" customHeight="1" x14ac:dyDescent="0.2">
      <c r="B114" s="124"/>
      <c r="C114" s="125"/>
      <c r="D114" s="239" t="s">
        <v>130</v>
      </c>
      <c r="E114" s="240"/>
      <c r="F114" s="240"/>
      <c r="G114" s="125"/>
      <c r="H114" s="125"/>
      <c r="I114" s="125"/>
      <c r="J114" s="127">
        <v>0</v>
      </c>
      <c r="K114" s="125"/>
      <c r="L114" s="124"/>
      <c r="M114" s="125"/>
      <c r="N114" s="128" t="s">
        <v>41</v>
      </c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9" t="s">
        <v>127</v>
      </c>
      <c r="AZ114" s="125"/>
      <c r="BA114" s="125"/>
      <c r="BB114" s="125"/>
      <c r="BC114" s="125"/>
      <c r="BD114" s="125"/>
      <c r="BE114" s="130">
        <f t="shared" si="0"/>
        <v>0</v>
      </c>
      <c r="BF114" s="130">
        <f t="shared" si="1"/>
        <v>0</v>
      </c>
      <c r="BG114" s="130">
        <f t="shared" si="2"/>
        <v>0</v>
      </c>
      <c r="BH114" s="130">
        <f t="shared" si="3"/>
        <v>0</v>
      </c>
      <c r="BI114" s="130">
        <f t="shared" si="4"/>
        <v>0</v>
      </c>
      <c r="BJ114" s="129" t="s">
        <v>88</v>
      </c>
      <c r="BK114" s="125"/>
      <c r="BL114" s="125"/>
      <c r="BM114" s="125"/>
    </row>
    <row r="115" spans="2:65" s="1" customFormat="1" ht="18" customHeight="1" x14ac:dyDescent="0.2">
      <c r="B115" s="124"/>
      <c r="C115" s="125"/>
      <c r="D115" s="239" t="s">
        <v>131</v>
      </c>
      <c r="E115" s="240"/>
      <c r="F115" s="240"/>
      <c r="G115" s="125"/>
      <c r="H115" s="125"/>
      <c r="I115" s="125"/>
      <c r="J115" s="127">
        <v>0</v>
      </c>
      <c r="K115" s="125"/>
      <c r="L115" s="124"/>
      <c r="M115" s="125"/>
      <c r="N115" s="128" t="s">
        <v>41</v>
      </c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5"/>
      <c r="AE115" s="125"/>
      <c r="AF115" s="125"/>
      <c r="AG115" s="125"/>
      <c r="AH115" s="125"/>
      <c r="AI115" s="125"/>
      <c r="AJ115" s="125"/>
      <c r="AK115" s="125"/>
      <c r="AL115" s="125"/>
      <c r="AM115" s="125"/>
      <c r="AN115" s="125"/>
      <c r="AO115" s="125"/>
      <c r="AP115" s="125"/>
      <c r="AQ115" s="125"/>
      <c r="AR115" s="125"/>
      <c r="AS115" s="125"/>
      <c r="AT115" s="125"/>
      <c r="AU115" s="125"/>
      <c r="AV115" s="125"/>
      <c r="AW115" s="125"/>
      <c r="AX115" s="125"/>
      <c r="AY115" s="129" t="s">
        <v>127</v>
      </c>
      <c r="AZ115" s="125"/>
      <c r="BA115" s="125"/>
      <c r="BB115" s="125"/>
      <c r="BC115" s="125"/>
      <c r="BD115" s="125"/>
      <c r="BE115" s="130">
        <f t="shared" si="0"/>
        <v>0</v>
      </c>
      <c r="BF115" s="130">
        <f t="shared" si="1"/>
        <v>0</v>
      </c>
      <c r="BG115" s="130">
        <f t="shared" si="2"/>
        <v>0</v>
      </c>
      <c r="BH115" s="130">
        <f t="shared" si="3"/>
        <v>0</v>
      </c>
      <c r="BI115" s="130">
        <f t="shared" si="4"/>
        <v>0</v>
      </c>
      <c r="BJ115" s="129" t="s">
        <v>88</v>
      </c>
      <c r="BK115" s="125"/>
      <c r="BL115" s="125"/>
      <c r="BM115" s="125"/>
    </row>
    <row r="116" spans="2:65" s="1" customFormat="1" ht="18" customHeight="1" x14ac:dyDescent="0.2">
      <c r="B116" s="124"/>
      <c r="C116" s="125"/>
      <c r="D116" s="126" t="s">
        <v>132</v>
      </c>
      <c r="E116" s="125"/>
      <c r="F116" s="125"/>
      <c r="G116" s="125"/>
      <c r="H116" s="125"/>
      <c r="I116" s="125"/>
      <c r="J116" s="127">
        <f>ROUND(J32*T116,2)</f>
        <v>0</v>
      </c>
      <c r="K116" s="125"/>
      <c r="L116" s="124"/>
      <c r="M116" s="125"/>
      <c r="N116" s="128" t="s">
        <v>41</v>
      </c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5"/>
      <c r="AH116" s="125"/>
      <c r="AI116" s="125"/>
      <c r="AJ116" s="125"/>
      <c r="AK116" s="125"/>
      <c r="AL116" s="125"/>
      <c r="AM116" s="125"/>
      <c r="AN116" s="125"/>
      <c r="AO116" s="125"/>
      <c r="AP116" s="125"/>
      <c r="AQ116" s="125"/>
      <c r="AR116" s="125"/>
      <c r="AS116" s="125"/>
      <c r="AT116" s="125"/>
      <c r="AU116" s="125"/>
      <c r="AV116" s="125"/>
      <c r="AW116" s="125"/>
      <c r="AX116" s="125"/>
      <c r="AY116" s="129" t="s">
        <v>133</v>
      </c>
      <c r="AZ116" s="125"/>
      <c r="BA116" s="125"/>
      <c r="BB116" s="125"/>
      <c r="BC116" s="125"/>
      <c r="BD116" s="125"/>
      <c r="BE116" s="130">
        <f t="shared" si="0"/>
        <v>0</v>
      </c>
      <c r="BF116" s="130">
        <f t="shared" si="1"/>
        <v>0</v>
      </c>
      <c r="BG116" s="130">
        <f t="shared" si="2"/>
        <v>0</v>
      </c>
      <c r="BH116" s="130">
        <f t="shared" si="3"/>
        <v>0</v>
      </c>
      <c r="BI116" s="130">
        <f t="shared" si="4"/>
        <v>0</v>
      </c>
      <c r="BJ116" s="129" t="s">
        <v>88</v>
      </c>
      <c r="BK116" s="125"/>
      <c r="BL116" s="125"/>
      <c r="BM116" s="125"/>
    </row>
    <row r="117" spans="2:65" s="1" customFormat="1" ht="11.25" x14ac:dyDescent="0.2">
      <c r="B117" s="29"/>
      <c r="L117" s="29"/>
    </row>
    <row r="118" spans="2:65" s="1" customFormat="1" ht="29.25" customHeight="1" x14ac:dyDescent="0.2">
      <c r="B118" s="29"/>
      <c r="C118" s="131" t="s">
        <v>134</v>
      </c>
      <c r="D118" s="103"/>
      <c r="E118" s="103"/>
      <c r="F118" s="103"/>
      <c r="G118" s="103"/>
      <c r="H118" s="103"/>
      <c r="I118" s="103"/>
      <c r="J118" s="132">
        <f>ROUND(J98+J110,2)</f>
        <v>0</v>
      </c>
      <c r="K118" s="103"/>
      <c r="L118" s="29"/>
    </row>
    <row r="119" spans="2:65" s="1" customFormat="1" ht="6.95" customHeight="1" x14ac:dyDescent="0.2"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29"/>
    </row>
    <row r="123" spans="2:65" s="1" customFormat="1" ht="6.95" customHeight="1" x14ac:dyDescent="0.2">
      <c r="B123" s="44"/>
      <c r="C123" s="45"/>
      <c r="D123" s="45"/>
      <c r="E123" s="45"/>
      <c r="F123" s="45"/>
      <c r="G123" s="45"/>
      <c r="H123" s="45"/>
      <c r="I123" s="45"/>
      <c r="J123" s="45"/>
      <c r="K123" s="45"/>
      <c r="L123" s="29"/>
    </row>
    <row r="124" spans="2:65" s="1" customFormat="1" ht="24.95" customHeight="1" x14ac:dyDescent="0.2">
      <c r="B124" s="29"/>
      <c r="C124" s="18" t="s">
        <v>135</v>
      </c>
      <c r="L124" s="29"/>
    </row>
    <row r="125" spans="2:65" s="1" customFormat="1" ht="6.95" customHeight="1" x14ac:dyDescent="0.2">
      <c r="B125" s="29"/>
      <c r="L125" s="29"/>
    </row>
    <row r="126" spans="2:65" s="1" customFormat="1" ht="12" customHeight="1" x14ac:dyDescent="0.2">
      <c r="B126" s="29"/>
      <c r="C126" s="24" t="s">
        <v>15</v>
      </c>
      <c r="L126" s="29"/>
    </row>
    <row r="127" spans="2:65" s="1" customFormat="1" ht="16.5" customHeight="1" x14ac:dyDescent="0.2">
      <c r="B127" s="29"/>
      <c r="E127" s="235" t="str">
        <f>E7</f>
        <v>Prípojky médií pre rozvojové územie DZ Energetika</v>
      </c>
      <c r="F127" s="236"/>
      <c r="G127" s="236"/>
      <c r="H127" s="236"/>
      <c r="L127" s="29"/>
    </row>
    <row r="128" spans="2:65" ht="12" customHeight="1" x14ac:dyDescent="0.2">
      <c r="B128" s="17"/>
      <c r="C128" s="24" t="s">
        <v>105</v>
      </c>
      <c r="L128" s="17"/>
    </row>
    <row r="129" spans="2:65" s="1" customFormat="1" ht="16.5" customHeight="1" x14ac:dyDescent="0.2">
      <c r="B129" s="29"/>
      <c r="E129" s="235" t="s">
        <v>106</v>
      </c>
      <c r="F129" s="237"/>
      <c r="G129" s="237"/>
      <c r="H129" s="237"/>
      <c r="L129" s="29"/>
    </row>
    <row r="130" spans="2:65" s="1" customFormat="1" ht="12" customHeight="1" x14ac:dyDescent="0.2">
      <c r="B130" s="29"/>
      <c r="C130" s="24" t="s">
        <v>107</v>
      </c>
      <c r="L130" s="29"/>
    </row>
    <row r="131" spans="2:65" s="1" customFormat="1" ht="16.5" customHeight="1" x14ac:dyDescent="0.2">
      <c r="B131" s="29"/>
      <c r="E131" s="192" t="str">
        <f>E11</f>
        <v>SO 201.03 - Kanalizácia</v>
      </c>
      <c r="F131" s="237"/>
      <c r="G131" s="237"/>
      <c r="H131" s="237"/>
      <c r="L131" s="29"/>
    </row>
    <row r="132" spans="2:65" s="1" customFormat="1" ht="6.95" customHeight="1" x14ac:dyDescent="0.2">
      <c r="B132" s="29"/>
      <c r="L132" s="29"/>
    </row>
    <row r="133" spans="2:65" s="1" customFormat="1" ht="12" customHeight="1" x14ac:dyDescent="0.2">
      <c r="B133" s="29"/>
      <c r="C133" s="24" t="s">
        <v>19</v>
      </c>
      <c r="F133" s="22" t="str">
        <f>F14</f>
        <v>U.S.Steel,s.r.o., Košice</v>
      </c>
      <c r="I133" s="24" t="s">
        <v>21</v>
      </c>
      <c r="J133" s="50" t="str">
        <f>IF(J14="","",J14)</f>
        <v>27. 9. 2024</v>
      </c>
      <c r="L133" s="29"/>
    </row>
    <row r="134" spans="2:65" s="1" customFormat="1" ht="6.95" customHeight="1" x14ac:dyDescent="0.2">
      <c r="B134" s="29"/>
      <c r="L134" s="29"/>
    </row>
    <row r="135" spans="2:65" s="1" customFormat="1" ht="15.2" customHeight="1" x14ac:dyDescent="0.2">
      <c r="B135" s="29"/>
      <c r="C135" s="24" t="s">
        <v>23</v>
      </c>
      <c r="F135" s="22" t="str">
        <f>E17</f>
        <v>U.S.Steel,s.r.o., Košice</v>
      </c>
      <c r="I135" s="24" t="s">
        <v>29</v>
      </c>
      <c r="J135" s="27" t="str">
        <f>E23</f>
        <v>Ing.Juríková</v>
      </c>
      <c r="L135" s="29"/>
    </row>
    <row r="136" spans="2:65" s="1" customFormat="1" ht="15.2" customHeight="1" x14ac:dyDescent="0.2">
      <c r="B136" s="29"/>
      <c r="C136" s="24" t="s">
        <v>27</v>
      </c>
      <c r="F136" s="22" t="str">
        <f>IF(E20="","",E20)</f>
        <v>Vyplň údaj</v>
      </c>
      <c r="I136" s="24" t="s">
        <v>32</v>
      </c>
      <c r="J136" s="27" t="str">
        <f>E26</f>
        <v xml:space="preserve"> </v>
      </c>
      <c r="L136" s="29"/>
    </row>
    <row r="137" spans="2:65" s="1" customFormat="1" ht="10.35" customHeight="1" x14ac:dyDescent="0.2">
      <c r="B137" s="29"/>
      <c r="L137" s="29"/>
    </row>
    <row r="138" spans="2:65" s="10" customFormat="1" ht="29.25" customHeight="1" x14ac:dyDescent="0.2">
      <c r="B138" s="133"/>
      <c r="C138" s="134" t="s">
        <v>136</v>
      </c>
      <c r="D138" s="135" t="s">
        <v>60</v>
      </c>
      <c r="E138" s="135" t="s">
        <v>56</v>
      </c>
      <c r="F138" s="135" t="s">
        <v>57</v>
      </c>
      <c r="G138" s="135" t="s">
        <v>137</v>
      </c>
      <c r="H138" s="135" t="s">
        <v>138</v>
      </c>
      <c r="I138" s="135" t="s">
        <v>139</v>
      </c>
      <c r="J138" s="136" t="s">
        <v>113</v>
      </c>
      <c r="K138" s="137" t="s">
        <v>140</v>
      </c>
      <c r="L138" s="133"/>
      <c r="M138" s="57" t="s">
        <v>1</v>
      </c>
      <c r="N138" s="58" t="s">
        <v>39</v>
      </c>
      <c r="O138" s="58" t="s">
        <v>141</v>
      </c>
      <c r="P138" s="58" t="s">
        <v>142</v>
      </c>
      <c r="Q138" s="58" t="s">
        <v>143</v>
      </c>
      <c r="R138" s="58" t="s">
        <v>144</v>
      </c>
      <c r="S138" s="58" t="s">
        <v>145</v>
      </c>
      <c r="T138" s="59" t="s">
        <v>146</v>
      </c>
    </row>
    <row r="139" spans="2:65" s="1" customFormat="1" ht="22.9" customHeight="1" x14ac:dyDescent="0.25">
      <c r="B139" s="29"/>
      <c r="C139" s="62" t="s">
        <v>109</v>
      </c>
      <c r="J139" s="138">
        <f>BK139</f>
        <v>0</v>
      </c>
      <c r="L139" s="29"/>
      <c r="M139" s="60"/>
      <c r="N139" s="51"/>
      <c r="O139" s="51"/>
      <c r="P139" s="139">
        <f>P140+P185</f>
        <v>0</v>
      </c>
      <c r="Q139" s="51"/>
      <c r="R139" s="139">
        <f>R140+R185</f>
        <v>105.88035196099999</v>
      </c>
      <c r="S139" s="51"/>
      <c r="T139" s="140">
        <f>T140+T185</f>
        <v>4.6887499999999998</v>
      </c>
      <c r="AT139" s="14" t="s">
        <v>74</v>
      </c>
      <c r="AU139" s="14" t="s">
        <v>115</v>
      </c>
      <c r="BK139" s="141">
        <f>BK140+BK185</f>
        <v>0</v>
      </c>
    </row>
    <row r="140" spans="2:65" s="11" customFormat="1" ht="25.9" customHeight="1" x14ac:dyDescent="0.2">
      <c r="B140" s="142"/>
      <c r="D140" s="143" t="s">
        <v>74</v>
      </c>
      <c r="E140" s="144" t="s">
        <v>147</v>
      </c>
      <c r="F140" s="144" t="s">
        <v>148</v>
      </c>
      <c r="I140" s="145"/>
      <c r="J140" s="146">
        <f>BK140</f>
        <v>0</v>
      </c>
      <c r="L140" s="142"/>
      <c r="M140" s="147"/>
      <c r="P140" s="148">
        <f>P141+P157+P160+P163+P177+P183</f>
        <v>0</v>
      </c>
      <c r="R140" s="148">
        <f>R141+R157+R160+R163+R177+R183</f>
        <v>105.87155196099999</v>
      </c>
      <c r="T140" s="149">
        <f>T141+T157+T160+T163+T177+T183</f>
        <v>4.6887499999999998</v>
      </c>
      <c r="AR140" s="143" t="s">
        <v>82</v>
      </c>
      <c r="AT140" s="150" t="s">
        <v>74</v>
      </c>
      <c r="AU140" s="150" t="s">
        <v>75</v>
      </c>
      <c r="AY140" s="143" t="s">
        <v>149</v>
      </c>
      <c r="BK140" s="151">
        <f>BK141+BK157+BK160+BK163+BK177+BK183</f>
        <v>0</v>
      </c>
    </row>
    <row r="141" spans="2:65" s="11" customFormat="1" ht="22.9" customHeight="1" x14ac:dyDescent="0.2">
      <c r="B141" s="142"/>
      <c r="D141" s="143" t="s">
        <v>74</v>
      </c>
      <c r="E141" s="152" t="s">
        <v>82</v>
      </c>
      <c r="F141" s="152" t="s">
        <v>150</v>
      </c>
      <c r="I141" s="145"/>
      <c r="J141" s="153">
        <f>BK141</f>
        <v>0</v>
      </c>
      <c r="L141" s="142"/>
      <c r="M141" s="147"/>
      <c r="P141" s="148">
        <f>SUM(P142:P156)</f>
        <v>0</v>
      </c>
      <c r="R141" s="148">
        <f>SUM(R142:R156)</f>
        <v>83.188693483999998</v>
      </c>
      <c r="T141" s="149">
        <f>SUM(T142:T156)</f>
        <v>4.6887499999999998</v>
      </c>
      <c r="AR141" s="143" t="s">
        <v>82</v>
      </c>
      <c r="AT141" s="150" t="s">
        <v>74</v>
      </c>
      <c r="AU141" s="150" t="s">
        <v>82</v>
      </c>
      <c r="AY141" s="143" t="s">
        <v>149</v>
      </c>
      <c r="BK141" s="151">
        <f>SUM(BK142:BK156)</f>
        <v>0</v>
      </c>
    </row>
    <row r="142" spans="2:65" s="1" customFormat="1" ht="24.2" customHeight="1" x14ac:dyDescent="0.2">
      <c r="B142" s="124"/>
      <c r="C142" s="154" t="s">
        <v>82</v>
      </c>
      <c r="D142" s="154" t="s">
        <v>151</v>
      </c>
      <c r="E142" s="155" t="s">
        <v>152</v>
      </c>
      <c r="F142" s="156" t="s">
        <v>153</v>
      </c>
      <c r="G142" s="157" t="s">
        <v>154</v>
      </c>
      <c r="H142" s="158">
        <v>6.05</v>
      </c>
      <c r="I142" s="159"/>
      <c r="J142" s="160">
        <f t="shared" ref="J142:J149" si="5">ROUND(I142*H142,2)</f>
        <v>0</v>
      </c>
      <c r="K142" s="161"/>
      <c r="L142" s="29"/>
      <c r="M142" s="162" t="s">
        <v>1</v>
      </c>
      <c r="N142" s="123" t="s">
        <v>41</v>
      </c>
      <c r="P142" s="163">
        <f t="shared" ref="P142:P149" si="6">O142*H142</f>
        <v>0</v>
      </c>
      <c r="Q142" s="163">
        <v>0</v>
      </c>
      <c r="R142" s="163">
        <f t="shared" ref="R142:R149" si="7">Q142*H142</f>
        <v>0</v>
      </c>
      <c r="S142" s="163">
        <v>0.375</v>
      </c>
      <c r="T142" s="164">
        <f t="shared" ref="T142:T149" si="8">S142*H142</f>
        <v>2.2687499999999998</v>
      </c>
      <c r="AR142" s="165" t="s">
        <v>155</v>
      </c>
      <c r="AT142" s="165" t="s">
        <v>151</v>
      </c>
      <c r="AU142" s="165" t="s">
        <v>88</v>
      </c>
      <c r="AY142" s="14" t="s">
        <v>149</v>
      </c>
      <c r="BE142" s="166">
        <f t="shared" ref="BE142:BE149" si="9">IF(N142="základná",J142,0)</f>
        <v>0</v>
      </c>
      <c r="BF142" s="166">
        <f t="shared" ref="BF142:BF149" si="10">IF(N142="znížená",J142,0)</f>
        <v>0</v>
      </c>
      <c r="BG142" s="166">
        <f t="shared" ref="BG142:BG149" si="11">IF(N142="zákl. prenesená",J142,0)</f>
        <v>0</v>
      </c>
      <c r="BH142" s="166">
        <f t="shared" ref="BH142:BH149" si="12">IF(N142="zníž. prenesená",J142,0)</f>
        <v>0</v>
      </c>
      <c r="BI142" s="166">
        <f t="shared" ref="BI142:BI149" si="13">IF(N142="nulová",J142,0)</f>
        <v>0</v>
      </c>
      <c r="BJ142" s="14" t="s">
        <v>88</v>
      </c>
      <c r="BK142" s="166">
        <f t="shared" ref="BK142:BK149" si="14">ROUND(I142*H142,2)</f>
        <v>0</v>
      </c>
      <c r="BL142" s="14" t="s">
        <v>155</v>
      </c>
      <c r="BM142" s="165" t="s">
        <v>156</v>
      </c>
    </row>
    <row r="143" spans="2:65" s="1" customFormat="1" ht="33" customHeight="1" x14ac:dyDescent="0.2">
      <c r="B143" s="124"/>
      <c r="C143" s="154" t="s">
        <v>88</v>
      </c>
      <c r="D143" s="154" t="s">
        <v>151</v>
      </c>
      <c r="E143" s="155" t="s">
        <v>157</v>
      </c>
      <c r="F143" s="156" t="s">
        <v>158</v>
      </c>
      <c r="G143" s="157" t="s">
        <v>154</v>
      </c>
      <c r="H143" s="158">
        <v>6.05</v>
      </c>
      <c r="I143" s="159"/>
      <c r="J143" s="160">
        <f t="shared" si="5"/>
        <v>0</v>
      </c>
      <c r="K143" s="161"/>
      <c r="L143" s="29"/>
      <c r="M143" s="162" t="s">
        <v>1</v>
      </c>
      <c r="N143" s="123" t="s">
        <v>41</v>
      </c>
      <c r="P143" s="163">
        <f t="shared" si="6"/>
        <v>0</v>
      </c>
      <c r="Q143" s="163">
        <v>0</v>
      </c>
      <c r="R143" s="163">
        <f t="shared" si="7"/>
        <v>0</v>
      </c>
      <c r="S143" s="163">
        <v>0.4</v>
      </c>
      <c r="T143" s="164">
        <f t="shared" si="8"/>
        <v>2.42</v>
      </c>
      <c r="AR143" s="165" t="s">
        <v>155</v>
      </c>
      <c r="AT143" s="165" t="s">
        <v>151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155</v>
      </c>
      <c r="BM143" s="165" t="s">
        <v>159</v>
      </c>
    </row>
    <row r="144" spans="2:65" s="1" customFormat="1" ht="21.75" customHeight="1" x14ac:dyDescent="0.2">
      <c r="B144" s="124"/>
      <c r="C144" s="154" t="s">
        <v>160</v>
      </c>
      <c r="D144" s="154" t="s">
        <v>151</v>
      </c>
      <c r="E144" s="155" t="s">
        <v>161</v>
      </c>
      <c r="F144" s="156" t="s">
        <v>162</v>
      </c>
      <c r="G144" s="157" t="s">
        <v>163</v>
      </c>
      <c r="H144" s="158">
        <v>160.50899999999999</v>
      </c>
      <c r="I144" s="159"/>
      <c r="J144" s="160">
        <f t="shared" si="5"/>
        <v>0</v>
      </c>
      <c r="K144" s="161"/>
      <c r="L144" s="29"/>
      <c r="M144" s="162" t="s">
        <v>1</v>
      </c>
      <c r="N144" s="123" t="s">
        <v>41</v>
      </c>
      <c r="P144" s="163">
        <f t="shared" si="6"/>
        <v>0</v>
      </c>
      <c r="Q144" s="163">
        <v>0</v>
      </c>
      <c r="R144" s="163">
        <f t="shared" si="7"/>
        <v>0</v>
      </c>
      <c r="S144" s="163">
        <v>0</v>
      </c>
      <c r="T144" s="164">
        <f t="shared" si="8"/>
        <v>0</v>
      </c>
      <c r="AR144" s="165" t="s">
        <v>155</v>
      </c>
      <c r="AT144" s="165" t="s">
        <v>151</v>
      </c>
      <c r="AU144" s="165" t="s">
        <v>88</v>
      </c>
      <c r="AY144" s="14" t="s">
        <v>149</v>
      </c>
      <c r="BE144" s="166">
        <f t="shared" si="9"/>
        <v>0</v>
      </c>
      <c r="BF144" s="166">
        <f t="shared" si="10"/>
        <v>0</v>
      </c>
      <c r="BG144" s="166">
        <f t="shared" si="11"/>
        <v>0</v>
      </c>
      <c r="BH144" s="166">
        <f t="shared" si="12"/>
        <v>0</v>
      </c>
      <c r="BI144" s="166">
        <f t="shared" si="13"/>
        <v>0</v>
      </c>
      <c r="BJ144" s="14" t="s">
        <v>88</v>
      </c>
      <c r="BK144" s="166">
        <f t="shared" si="14"/>
        <v>0</v>
      </c>
      <c r="BL144" s="14" t="s">
        <v>155</v>
      </c>
      <c r="BM144" s="165" t="s">
        <v>164</v>
      </c>
    </row>
    <row r="145" spans="2:65" s="1" customFormat="1" ht="24.2" customHeight="1" x14ac:dyDescent="0.2">
      <c r="B145" s="124"/>
      <c r="C145" s="154" t="s">
        <v>155</v>
      </c>
      <c r="D145" s="154" t="s">
        <v>151</v>
      </c>
      <c r="E145" s="155" t="s">
        <v>165</v>
      </c>
      <c r="F145" s="156" t="s">
        <v>166</v>
      </c>
      <c r="G145" s="157" t="s">
        <v>154</v>
      </c>
      <c r="H145" s="158">
        <v>250.47</v>
      </c>
      <c r="I145" s="159"/>
      <c r="J145" s="160">
        <f t="shared" si="5"/>
        <v>0</v>
      </c>
      <c r="K145" s="161"/>
      <c r="L145" s="29"/>
      <c r="M145" s="162" t="s">
        <v>1</v>
      </c>
      <c r="N145" s="123" t="s">
        <v>41</v>
      </c>
      <c r="P145" s="163">
        <f t="shared" si="6"/>
        <v>0</v>
      </c>
      <c r="Q145" s="163">
        <v>8.3719999999999997E-4</v>
      </c>
      <c r="R145" s="163">
        <f t="shared" si="7"/>
        <v>0.20969348399999999</v>
      </c>
      <c r="S145" s="163">
        <v>0</v>
      </c>
      <c r="T145" s="164">
        <f t="shared" si="8"/>
        <v>0</v>
      </c>
      <c r="AR145" s="165" t="s">
        <v>155</v>
      </c>
      <c r="AT145" s="165" t="s">
        <v>151</v>
      </c>
      <c r="AU145" s="165" t="s">
        <v>88</v>
      </c>
      <c r="AY145" s="14" t="s">
        <v>149</v>
      </c>
      <c r="BE145" s="166">
        <f t="shared" si="9"/>
        <v>0</v>
      </c>
      <c r="BF145" s="166">
        <f t="shared" si="10"/>
        <v>0</v>
      </c>
      <c r="BG145" s="166">
        <f t="shared" si="11"/>
        <v>0</v>
      </c>
      <c r="BH145" s="166">
        <f t="shared" si="12"/>
        <v>0</v>
      </c>
      <c r="BI145" s="166">
        <f t="shared" si="13"/>
        <v>0</v>
      </c>
      <c r="BJ145" s="14" t="s">
        <v>88</v>
      </c>
      <c r="BK145" s="166">
        <f t="shared" si="14"/>
        <v>0</v>
      </c>
      <c r="BL145" s="14" t="s">
        <v>155</v>
      </c>
      <c r="BM145" s="165" t="s">
        <v>167</v>
      </c>
    </row>
    <row r="146" spans="2:65" s="1" customFormat="1" ht="24.2" customHeight="1" x14ac:dyDescent="0.2">
      <c r="B146" s="124"/>
      <c r="C146" s="154" t="s">
        <v>168</v>
      </c>
      <c r="D146" s="154" t="s">
        <v>151</v>
      </c>
      <c r="E146" s="155" t="s">
        <v>169</v>
      </c>
      <c r="F146" s="156" t="s">
        <v>170</v>
      </c>
      <c r="G146" s="157" t="s">
        <v>154</v>
      </c>
      <c r="H146" s="158">
        <v>250.47</v>
      </c>
      <c r="I146" s="159"/>
      <c r="J146" s="160">
        <f t="shared" si="5"/>
        <v>0</v>
      </c>
      <c r="K146" s="161"/>
      <c r="L146" s="29"/>
      <c r="M146" s="162" t="s">
        <v>1</v>
      </c>
      <c r="N146" s="123" t="s">
        <v>41</v>
      </c>
      <c r="P146" s="163">
        <f t="shared" si="6"/>
        <v>0</v>
      </c>
      <c r="Q146" s="163">
        <v>0</v>
      </c>
      <c r="R146" s="163">
        <f t="shared" si="7"/>
        <v>0</v>
      </c>
      <c r="S146" s="163">
        <v>0</v>
      </c>
      <c r="T146" s="164">
        <f t="shared" si="8"/>
        <v>0</v>
      </c>
      <c r="AR146" s="165" t="s">
        <v>155</v>
      </c>
      <c r="AT146" s="165" t="s">
        <v>151</v>
      </c>
      <c r="AU146" s="165" t="s">
        <v>88</v>
      </c>
      <c r="AY146" s="14" t="s">
        <v>149</v>
      </c>
      <c r="BE146" s="166">
        <f t="shared" si="9"/>
        <v>0</v>
      </c>
      <c r="BF146" s="166">
        <f t="shared" si="10"/>
        <v>0</v>
      </c>
      <c r="BG146" s="166">
        <f t="shared" si="11"/>
        <v>0</v>
      </c>
      <c r="BH146" s="166">
        <f t="shared" si="12"/>
        <v>0</v>
      </c>
      <c r="BI146" s="166">
        <f t="shared" si="13"/>
        <v>0</v>
      </c>
      <c r="BJ146" s="14" t="s">
        <v>88</v>
      </c>
      <c r="BK146" s="166">
        <f t="shared" si="14"/>
        <v>0</v>
      </c>
      <c r="BL146" s="14" t="s">
        <v>155</v>
      </c>
      <c r="BM146" s="165" t="s">
        <v>171</v>
      </c>
    </row>
    <row r="147" spans="2:65" s="1" customFormat="1" ht="33" customHeight="1" x14ac:dyDescent="0.2">
      <c r="B147" s="124"/>
      <c r="C147" s="154" t="s">
        <v>172</v>
      </c>
      <c r="D147" s="154" t="s">
        <v>151</v>
      </c>
      <c r="E147" s="155" t="s">
        <v>173</v>
      </c>
      <c r="F147" s="156" t="s">
        <v>174</v>
      </c>
      <c r="G147" s="157" t="s">
        <v>163</v>
      </c>
      <c r="H147" s="158">
        <v>39.573</v>
      </c>
      <c r="I147" s="159"/>
      <c r="J147" s="160">
        <f t="shared" si="5"/>
        <v>0</v>
      </c>
      <c r="K147" s="161"/>
      <c r="L147" s="29"/>
      <c r="M147" s="162" t="s">
        <v>1</v>
      </c>
      <c r="N147" s="123" t="s">
        <v>41</v>
      </c>
      <c r="P147" s="163">
        <f t="shared" si="6"/>
        <v>0</v>
      </c>
      <c r="Q147" s="163">
        <v>0</v>
      </c>
      <c r="R147" s="163">
        <f t="shared" si="7"/>
        <v>0</v>
      </c>
      <c r="S147" s="163">
        <v>0</v>
      </c>
      <c r="T147" s="164">
        <f t="shared" si="8"/>
        <v>0</v>
      </c>
      <c r="AR147" s="165" t="s">
        <v>155</v>
      </c>
      <c r="AT147" s="165" t="s">
        <v>151</v>
      </c>
      <c r="AU147" s="165" t="s">
        <v>88</v>
      </c>
      <c r="AY147" s="14" t="s">
        <v>149</v>
      </c>
      <c r="BE147" s="166">
        <f t="shared" si="9"/>
        <v>0</v>
      </c>
      <c r="BF147" s="166">
        <f t="shared" si="10"/>
        <v>0</v>
      </c>
      <c r="BG147" s="166">
        <f t="shared" si="11"/>
        <v>0</v>
      </c>
      <c r="BH147" s="166">
        <f t="shared" si="12"/>
        <v>0</v>
      </c>
      <c r="BI147" s="166">
        <f t="shared" si="13"/>
        <v>0</v>
      </c>
      <c r="BJ147" s="14" t="s">
        <v>88</v>
      </c>
      <c r="BK147" s="166">
        <f t="shared" si="14"/>
        <v>0</v>
      </c>
      <c r="BL147" s="14" t="s">
        <v>155</v>
      </c>
      <c r="BM147" s="165" t="s">
        <v>175</v>
      </c>
    </row>
    <row r="148" spans="2:65" s="1" customFormat="1" ht="16.5" customHeight="1" x14ac:dyDescent="0.2">
      <c r="B148" s="124"/>
      <c r="C148" s="154" t="s">
        <v>176</v>
      </c>
      <c r="D148" s="154" t="s">
        <v>151</v>
      </c>
      <c r="E148" s="155" t="s">
        <v>177</v>
      </c>
      <c r="F148" s="156" t="s">
        <v>178</v>
      </c>
      <c r="G148" s="157" t="s">
        <v>163</v>
      </c>
      <c r="H148" s="158">
        <v>39.573</v>
      </c>
      <c r="I148" s="159"/>
      <c r="J148" s="160">
        <f t="shared" si="5"/>
        <v>0</v>
      </c>
      <c r="K148" s="161"/>
      <c r="L148" s="29"/>
      <c r="M148" s="162" t="s">
        <v>1</v>
      </c>
      <c r="N148" s="123" t="s">
        <v>41</v>
      </c>
      <c r="P148" s="163">
        <f t="shared" si="6"/>
        <v>0</v>
      </c>
      <c r="Q148" s="163">
        <v>0</v>
      </c>
      <c r="R148" s="163">
        <f t="shared" si="7"/>
        <v>0</v>
      </c>
      <c r="S148" s="163">
        <v>0</v>
      </c>
      <c r="T148" s="164">
        <f t="shared" si="8"/>
        <v>0</v>
      </c>
      <c r="AR148" s="165" t="s">
        <v>155</v>
      </c>
      <c r="AT148" s="165" t="s">
        <v>151</v>
      </c>
      <c r="AU148" s="165" t="s">
        <v>88</v>
      </c>
      <c r="AY148" s="14" t="s">
        <v>149</v>
      </c>
      <c r="BE148" s="166">
        <f t="shared" si="9"/>
        <v>0</v>
      </c>
      <c r="BF148" s="166">
        <f t="shared" si="10"/>
        <v>0</v>
      </c>
      <c r="BG148" s="166">
        <f t="shared" si="11"/>
        <v>0</v>
      </c>
      <c r="BH148" s="166">
        <f t="shared" si="12"/>
        <v>0</v>
      </c>
      <c r="BI148" s="166">
        <f t="shared" si="13"/>
        <v>0</v>
      </c>
      <c r="BJ148" s="14" t="s">
        <v>88</v>
      </c>
      <c r="BK148" s="166">
        <f t="shared" si="14"/>
        <v>0</v>
      </c>
      <c r="BL148" s="14" t="s">
        <v>155</v>
      </c>
      <c r="BM148" s="165" t="s">
        <v>179</v>
      </c>
    </row>
    <row r="149" spans="2:65" s="1" customFormat="1" ht="24.2" customHeight="1" x14ac:dyDescent="0.2">
      <c r="B149" s="124"/>
      <c r="C149" s="154" t="s">
        <v>180</v>
      </c>
      <c r="D149" s="154" t="s">
        <v>151</v>
      </c>
      <c r="E149" s="155" t="s">
        <v>181</v>
      </c>
      <c r="F149" s="156" t="s">
        <v>182</v>
      </c>
      <c r="G149" s="157" t="s">
        <v>183</v>
      </c>
      <c r="H149" s="158">
        <v>71.230999999999995</v>
      </c>
      <c r="I149" s="159"/>
      <c r="J149" s="160">
        <f t="shared" si="5"/>
        <v>0</v>
      </c>
      <c r="K149" s="161"/>
      <c r="L149" s="29"/>
      <c r="M149" s="162" t="s">
        <v>1</v>
      </c>
      <c r="N149" s="123" t="s">
        <v>41</v>
      </c>
      <c r="P149" s="163">
        <f t="shared" si="6"/>
        <v>0</v>
      </c>
      <c r="Q149" s="163">
        <v>0</v>
      </c>
      <c r="R149" s="163">
        <f t="shared" si="7"/>
        <v>0</v>
      </c>
      <c r="S149" s="163">
        <v>0</v>
      </c>
      <c r="T149" s="164">
        <f t="shared" si="8"/>
        <v>0</v>
      </c>
      <c r="AR149" s="165" t="s">
        <v>155</v>
      </c>
      <c r="AT149" s="165" t="s">
        <v>151</v>
      </c>
      <c r="AU149" s="165" t="s">
        <v>88</v>
      </c>
      <c r="AY149" s="14" t="s">
        <v>149</v>
      </c>
      <c r="BE149" s="166">
        <f t="shared" si="9"/>
        <v>0</v>
      </c>
      <c r="BF149" s="166">
        <f t="shared" si="10"/>
        <v>0</v>
      </c>
      <c r="BG149" s="166">
        <f t="shared" si="11"/>
        <v>0</v>
      </c>
      <c r="BH149" s="166">
        <f t="shared" si="12"/>
        <v>0</v>
      </c>
      <c r="BI149" s="166">
        <f t="shared" si="13"/>
        <v>0</v>
      </c>
      <c r="BJ149" s="14" t="s">
        <v>88</v>
      </c>
      <c r="BK149" s="166">
        <f t="shared" si="14"/>
        <v>0</v>
      </c>
      <c r="BL149" s="14" t="s">
        <v>155</v>
      </c>
      <c r="BM149" s="165" t="s">
        <v>184</v>
      </c>
    </row>
    <row r="150" spans="2:65" s="12" customFormat="1" ht="11.25" x14ac:dyDescent="0.2">
      <c r="B150" s="167"/>
      <c r="D150" s="168" t="s">
        <v>185</v>
      </c>
      <c r="E150" s="169" t="s">
        <v>1</v>
      </c>
      <c r="F150" s="170" t="s">
        <v>186</v>
      </c>
      <c r="H150" s="171">
        <v>71.230999999999995</v>
      </c>
      <c r="I150" s="172"/>
      <c r="L150" s="167"/>
      <c r="M150" s="173"/>
      <c r="T150" s="174"/>
      <c r="AT150" s="169" t="s">
        <v>185</v>
      </c>
      <c r="AU150" s="169" t="s">
        <v>88</v>
      </c>
      <c r="AV150" s="12" t="s">
        <v>88</v>
      </c>
      <c r="AW150" s="12" t="s">
        <v>31</v>
      </c>
      <c r="AX150" s="12" t="s">
        <v>82</v>
      </c>
      <c r="AY150" s="169" t="s">
        <v>149</v>
      </c>
    </row>
    <row r="151" spans="2:65" s="1" customFormat="1" ht="33" customHeight="1" x14ac:dyDescent="0.2">
      <c r="B151" s="124"/>
      <c r="C151" s="154" t="s">
        <v>187</v>
      </c>
      <c r="D151" s="154" t="s">
        <v>151</v>
      </c>
      <c r="E151" s="155" t="s">
        <v>188</v>
      </c>
      <c r="F151" s="156" t="s">
        <v>189</v>
      </c>
      <c r="G151" s="157" t="s">
        <v>163</v>
      </c>
      <c r="H151" s="158">
        <v>120.93600000000001</v>
      </c>
      <c r="I151" s="159"/>
      <c r="J151" s="160">
        <f>ROUND(I151*H151,2)</f>
        <v>0</v>
      </c>
      <c r="K151" s="161"/>
      <c r="L151" s="29"/>
      <c r="M151" s="162" t="s">
        <v>1</v>
      </c>
      <c r="N151" s="123" t="s">
        <v>41</v>
      </c>
      <c r="P151" s="163">
        <f>O151*H151</f>
        <v>0</v>
      </c>
      <c r="Q151" s="163">
        <v>0</v>
      </c>
      <c r="R151" s="163">
        <f>Q151*H151</f>
        <v>0</v>
      </c>
      <c r="S151" s="163">
        <v>0</v>
      </c>
      <c r="T151" s="164">
        <f>S151*H151</f>
        <v>0</v>
      </c>
      <c r="AR151" s="165" t="s">
        <v>155</v>
      </c>
      <c r="AT151" s="165" t="s">
        <v>151</v>
      </c>
      <c r="AU151" s="165" t="s">
        <v>88</v>
      </c>
      <c r="AY151" s="14" t="s">
        <v>149</v>
      </c>
      <c r="BE151" s="166">
        <f>IF(N151="základná",J151,0)</f>
        <v>0</v>
      </c>
      <c r="BF151" s="166">
        <f>IF(N151="znížená",J151,0)</f>
        <v>0</v>
      </c>
      <c r="BG151" s="166">
        <f>IF(N151="zákl. prenesená",J151,0)</f>
        <v>0</v>
      </c>
      <c r="BH151" s="166">
        <f>IF(N151="zníž. prenesená",J151,0)</f>
        <v>0</v>
      </c>
      <c r="BI151" s="166">
        <f>IF(N151="nulová",J151,0)</f>
        <v>0</v>
      </c>
      <c r="BJ151" s="14" t="s">
        <v>88</v>
      </c>
      <c r="BK151" s="166">
        <f>ROUND(I151*H151,2)</f>
        <v>0</v>
      </c>
      <c r="BL151" s="14" t="s">
        <v>155</v>
      </c>
      <c r="BM151" s="165" t="s">
        <v>190</v>
      </c>
    </row>
    <row r="152" spans="2:65" s="1" customFormat="1" ht="16.5" customHeight="1" x14ac:dyDescent="0.2">
      <c r="B152" s="124"/>
      <c r="C152" s="175" t="s">
        <v>191</v>
      </c>
      <c r="D152" s="175" t="s">
        <v>192</v>
      </c>
      <c r="E152" s="176" t="s">
        <v>193</v>
      </c>
      <c r="F152" s="177" t="s">
        <v>194</v>
      </c>
      <c r="G152" s="178" t="s">
        <v>183</v>
      </c>
      <c r="H152" s="179">
        <v>24.699000000000002</v>
      </c>
      <c r="I152" s="180"/>
      <c r="J152" s="181">
        <f>ROUND(I152*H152,2)</f>
        <v>0</v>
      </c>
      <c r="K152" s="182"/>
      <c r="L152" s="183"/>
      <c r="M152" s="184" t="s">
        <v>1</v>
      </c>
      <c r="N152" s="185" t="s">
        <v>41</v>
      </c>
      <c r="P152" s="163">
        <f>O152*H152</f>
        <v>0</v>
      </c>
      <c r="Q152" s="163">
        <v>1</v>
      </c>
      <c r="R152" s="163">
        <f>Q152*H152</f>
        <v>24.699000000000002</v>
      </c>
      <c r="S152" s="163">
        <v>0</v>
      </c>
      <c r="T152" s="164">
        <f>S152*H152</f>
        <v>0</v>
      </c>
      <c r="AR152" s="165" t="s">
        <v>180</v>
      </c>
      <c r="AT152" s="165" t="s">
        <v>192</v>
      </c>
      <c r="AU152" s="165" t="s">
        <v>88</v>
      </c>
      <c r="AY152" s="14" t="s">
        <v>149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88</v>
      </c>
      <c r="BK152" s="166">
        <f>ROUND(I152*H152,2)</f>
        <v>0</v>
      </c>
      <c r="BL152" s="14" t="s">
        <v>155</v>
      </c>
      <c r="BM152" s="165" t="s">
        <v>195</v>
      </c>
    </row>
    <row r="153" spans="2:65" s="12" customFormat="1" ht="11.25" x14ac:dyDescent="0.2">
      <c r="B153" s="167"/>
      <c r="D153" s="168" t="s">
        <v>185</v>
      </c>
      <c r="F153" s="170" t="s">
        <v>196</v>
      </c>
      <c r="H153" s="171">
        <v>24.699000000000002</v>
      </c>
      <c r="I153" s="172"/>
      <c r="L153" s="167"/>
      <c r="M153" s="173"/>
      <c r="T153" s="174"/>
      <c r="AT153" s="169" t="s">
        <v>185</v>
      </c>
      <c r="AU153" s="169" t="s">
        <v>88</v>
      </c>
      <c r="AV153" s="12" t="s">
        <v>88</v>
      </c>
      <c r="AW153" s="12" t="s">
        <v>3</v>
      </c>
      <c r="AX153" s="12" t="s">
        <v>82</v>
      </c>
      <c r="AY153" s="169" t="s">
        <v>149</v>
      </c>
    </row>
    <row r="154" spans="2:65" s="1" customFormat="1" ht="24.2" customHeight="1" x14ac:dyDescent="0.2">
      <c r="B154" s="124"/>
      <c r="C154" s="154" t="s">
        <v>197</v>
      </c>
      <c r="D154" s="154" t="s">
        <v>151</v>
      </c>
      <c r="E154" s="155" t="s">
        <v>198</v>
      </c>
      <c r="F154" s="156" t="s">
        <v>199</v>
      </c>
      <c r="G154" s="157" t="s">
        <v>163</v>
      </c>
      <c r="H154" s="158">
        <v>32.369999999999997</v>
      </c>
      <c r="I154" s="159"/>
      <c r="J154" s="160">
        <f>ROUND(I154*H154,2)</f>
        <v>0</v>
      </c>
      <c r="K154" s="161"/>
      <c r="L154" s="29"/>
      <c r="M154" s="162" t="s">
        <v>1</v>
      </c>
      <c r="N154" s="123" t="s">
        <v>41</v>
      </c>
      <c r="P154" s="163">
        <f>O154*H154</f>
        <v>0</v>
      </c>
      <c r="Q154" s="163">
        <v>0</v>
      </c>
      <c r="R154" s="163">
        <f>Q154*H154</f>
        <v>0</v>
      </c>
      <c r="S154" s="163">
        <v>0</v>
      </c>
      <c r="T154" s="164">
        <f>S154*H154</f>
        <v>0</v>
      </c>
      <c r="AR154" s="165" t="s">
        <v>155</v>
      </c>
      <c r="AT154" s="165" t="s">
        <v>151</v>
      </c>
      <c r="AU154" s="165" t="s">
        <v>88</v>
      </c>
      <c r="AY154" s="14" t="s">
        <v>149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88</v>
      </c>
      <c r="BK154" s="166">
        <f>ROUND(I154*H154,2)</f>
        <v>0</v>
      </c>
      <c r="BL154" s="14" t="s">
        <v>155</v>
      </c>
      <c r="BM154" s="165" t="s">
        <v>200</v>
      </c>
    </row>
    <row r="155" spans="2:65" s="1" customFormat="1" ht="16.5" customHeight="1" x14ac:dyDescent="0.2">
      <c r="B155" s="124"/>
      <c r="C155" s="175" t="s">
        <v>201</v>
      </c>
      <c r="D155" s="175" t="s">
        <v>192</v>
      </c>
      <c r="E155" s="176" t="s">
        <v>202</v>
      </c>
      <c r="F155" s="177" t="s">
        <v>203</v>
      </c>
      <c r="G155" s="178" t="s">
        <v>183</v>
      </c>
      <c r="H155" s="179">
        <v>58.28</v>
      </c>
      <c r="I155" s="180"/>
      <c r="J155" s="181">
        <f>ROUND(I155*H155,2)</f>
        <v>0</v>
      </c>
      <c r="K155" s="182"/>
      <c r="L155" s="183"/>
      <c r="M155" s="184" t="s">
        <v>1</v>
      </c>
      <c r="N155" s="185" t="s">
        <v>41</v>
      </c>
      <c r="P155" s="163">
        <f>O155*H155</f>
        <v>0</v>
      </c>
      <c r="Q155" s="163">
        <v>1</v>
      </c>
      <c r="R155" s="163">
        <f>Q155*H155</f>
        <v>58.28</v>
      </c>
      <c r="S155" s="163">
        <v>0</v>
      </c>
      <c r="T155" s="164">
        <f>S155*H155</f>
        <v>0</v>
      </c>
      <c r="AR155" s="165" t="s">
        <v>180</v>
      </c>
      <c r="AT155" s="165" t="s">
        <v>192</v>
      </c>
      <c r="AU155" s="165" t="s">
        <v>88</v>
      </c>
      <c r="AY155" s="14" t="s">
        <v>149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88</v>
      </c>
      <c r="BK155" s="166">
        <f>ROUND(I155*H155,2)</f>
        <v>0</v>
      </c>
      <c r="BL155" s="14" t="s">
        <v>155</v>
      </c>
      <c r="BM155" s="165" t="s">
        <v>204</v>
      </c>
    </row>
    <row r="156" spans="2:65" s="12" customFormat="1" ht="11.25" x14ac:dyDescent="0.2">
      <c r="B156" s="167"/>
      <c r="D156" s="168" t="s">
        <v>185</v>
      </c>
      <c r="E156" s="169" t="s">
        <v>1</v>
      </c>
      <c r="F156" s="170" t="s">
        <v>205</v>
      </c>
      <c r="H156" s="171">
        <v>58.28</v>
      </c>
      <c r="I156" s="172"/>
      <c r="L156" s="167"/>
      <c r="M156" s="173"/>
      <c r="T156" s="174"/>
      <c r="AT156" s="169" t="s">
        <v>185</v>
      </c>
      <c r="AU156" s="169" t="s">
        <v>88</v>
      </c>
      <c r="AV156" s="12" t="s">
        <v>88</v>
      </c>
      <c r="AW156" s="12" t="s">
        <v>31</v>
      </c>
      <c r="AX156" s="12" t="s">
        <v>82</v>
      </c>
      <c r="AY156" s="169" t="s">
        <v>149</v>
      </c>
    </row>
    <row r="157" spans="2:65" s="11" customFormat="1" ht="22.9" customHeight="1" x14ac:dyDescent="0.2">
      <c r="B157" s="142"/>
      <c r="D157" s="143" t="s">
        <v>74</v>
      </c>
      <c r="E157" s="152" t="s">
        <v>155</v>
      </c>
      <c r="F157" s="152" t="s">
        <v>206</v>
      </c>
      <c r="I157" s="145"/>
      <c r="J157" s="153">
        <f>BK157</f>
        <v>0</v>
      </c>
      <c r="L157" s="142"/>
      <c r="M157" s="147"/>
      <c r="P157" s="148">
        <f>SUM(P158:P159)</f>
        <v>0</v>
      </c>
      <c r="R157" s="148">
        <f>SUM(R158:R159)</f>
        <v>14.171578292</v>
      </c>
      <c r="T157" s="149">
        <f>SUM(T158:T159)</f>
        <v>0</v>
      </c>
      <c r="AR157" s="143" t="s">
        <v>82</v>
      </c>
      <c r="AT157" s="150" t="s">
        <v>74</v>
      </c>
      <c r="AU157" s="150" t="s">
        <v>82</v>
      </c>
      <c r="AY157" s="143" t="s">
        <v>149</v>
      </c>
      <c r="BK157" s="151">
        <f>SUM(BK158:BK159)</f>
        <v>0</v>
      </c>
    </row>
    <row r="158" spans="2:65" s="1" customFormat="1" ht="33" customHeight="1" x14ac:dyDescent="0.2">
      <c r="B158" s="124"/>
      <c r="C158" s="154" t="s">
        <v>207</v>
      </c>
      <c r="D158" s="154" t="s">
        <v>151</v>
      </c>
      <c r="E158" s="155" t="s">
        <v>208</v>
      </c>
      <c r="F158" s="156" t="s">
        <v>209</v>
      </c>
      <c r="G158" s="157" t="s">
        <v>163</v>
      </c>
      <c r="H158" s="158">
        <v>7.1950000000000003</v>
      </c>
      <c r="I158" s="159"/>
      <c r="J158" s="160">
        <f>ROUND(I158*H158,2)</f>
        <v>0</v>
      </c>
      <c r="K158" s="161"/>
      <c r="L158" s="29"/>
      <c r="M158" s="162" t="s">
        <v>1</v>
      </c>
      <c r="N158" s="123" t="s">
        <v>41</v>
      </c>
      <c r="P158" s="163">
        <f>O158*H158</f>
        <v>0</v>
      </c>
      <c r="Q158" s="163">
        <v>1.8907799999999999</v>
      </c>
      <c r="R158" s="163">
        <f>Q158*H158</f>
        <v>13.6041621</v>
      </c>
      <c r="S158" s="163">
        <v>0</v>
      </c>
      <c r="T158" s="164">
        <f>S158*H158</f>
        <v>0</v>
      </c>
      <c r="AR158" s="165" t="s">
        <v>155</v>
      </c>
      <c r="AT158" s="165" t="s">
        <v>151</v>
      </c>
      <c r="AU158" s="165" t="s">
        <v>88</v>
      </c>
      <c r="AY158" s="14" t="s">
        <v>149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88</v>
      </c>
      <c r="BK158" s="166">
        <f>ROUND(I158*H158,2)</f>
        <v>0</v>
      </c>
      <c r="BL158" s="14" t="s">
        <v>155</v>
      </c>
      <c r="BM158" s="165" t="s">
        <v>210</v>
      </c>
    </row>
    <row r="159" spans="2:65" s="1" customFormat="1" ht="24.2" customHeight="1" x14ac:dyDescent="0.2">
      <c r="B159" s="124"/>
      <c r="C159" s="154" t="s">
        <v>211</v>
      </c>
      <c r="D159" s="154" t="s">
        <v>151</v>
      </c>
      <c r="E159" s="155" t="s">
        <v>212</v>
      </c>
      <c r="F159" s="156" t="s">
        <v>213</v>
      </c>
      <c r="G159" s="157" t="s">
        <v>163</v>
      </c>
      <c r="H159" s="158">
        <v>0.25600000000000001</v>
      </c>
      <c r="I159" s="159"/>
      <c r="J159" s="160">
        <f>ROUND(I159*H159,2)</f>
        <v>0</v>
      </c>
      <c r="K159" s="161"/>
      <c r="L159" s="29"/>
      <c r="M159" s="162" t="s">
        <v>1</v>
      </c>
      <c r="N159" s="123" t="s">
        <v>41</v>
      </c>
      <c r="P159" s="163">
        <f>O159*H159</f>
        <v>0</v>
      </c>
      <c r="Q159" s="163">
        <v>2.2164695000000001</v>
      </c>
      <c r="R159" s="163">
        <f>Q159*H159</f>
        <v>0.56741619200000004</v>
      </c>
      <c r="S159" s="163">
        <v>0</v>
      </c>
      <c r="T159" s="164">
        <f>S159*H159</f>
        <v>0</v>
      </c>
      <c r="AR159" s="165" t="s">
        <v>155</v>
      </c>
      <c r="AT159" s="165" t="s">
        <v>151</v>
      </c>
      <c r="AU159" s="165" t="s">
        <v>88</v>
      </c>
      <c r="AY159" s="14" t="s">
        <v>149</v>
      </c>
      <c r="BE159" s="166">
        <f>IF(N159="základná",J159,0)</f>
        <v>0</v>
      </c>
      <c r="BF159" s="166">
        <f>IF(N159="znížená",J159,0)</f>
        <v>0</v>
      </c>
      <c r="BG159" s="166">
        <f>IF(N159="zákl. prenesená",J159,0)</f>
        <v>0</v>
      </c>
      <c r="BH159" s="166">
        <f>IF(N159="zníž. prenesená",J159,0)</f>
        <v>0</v>
      </c>
      <c r="BI159" s="166">
        <f>IF(N159="nulová",J159,0)</f>
        <v>0</v>
      </c>
      <c r="BJ159" s="14" t="s">
        <v>88</v>
      </c>
      <c r="BK159" s="166">
        <f>ROUND(I159*H159,2)</f>
        <v>0</v>
      </c>
      <c r="BL159" s="14" t="s">
        <v>155</v>
      </c>
      <c r="BM159" s="165" t="s">
        <v>214</v>
      </c>
    </row>
    <row r="160" spans="2:65" s="11" customFormat="1" ht="22.9" customHeight="1" x14ac:dyDescent="0.2">
      <c r="B160" s="142"/>
      <c r="D160" s="143" t="s">
        <v>74</v>
      </c>
      <c r="E160" s="152" t="s">
        <v>168</v>
      </c>
      <c r="F160" s="152" t="s">
        <v>215</v>
      </c>
      <c r="I160" s="145"/>
      <c r="J160" s="153">
        <f>BK160</f>
        <v>0</v>
      </c>
      <c r="L160" s="142"/>
      <c r="M160" s="147"/>
      <c r="P160" s="148">
        <f>SUM(P161:P162)</f>
        <v>0</v>
      </c>
      <c r="R160" s="148">
        <f>SUM(R161:R162)</f>
        <v>5.5458020749999992</v>
      </c>
      <c r="T160" s="149">
        <f>SUM(T161:T162)</f>
        <v>0</v>
      </c>
      <c r="AR160" s="143" t="s">
        <v>82</v>
      </c>
      <c r="AT160" s="150" t="s">
        <v>74</v>
      </c>
      <c r="AU160" s="150" t="s">
        <v>82</v>
      </c>
      <c r="AY160" s="143" t="s">
        <v>149</v>
      </c>
      <c r="BK160" s="151">
        <f>SUM(BK161:BK162)</f>
        <v>0</v>
      </c>
    </row>
    <row r="161" spans="2:65" s="1" customFormat="1" ht="33" customHeight="1" x14ac:dyDescent="0.2">
      <c r="B161" s="124"/>
      <c r="C161" s="154" t="s">
        <v>216</v>
      </c>
      <c r="D161" s="154" t="s">
        <v>151</v>
      </c>
      <c r="E161" s="155" t="s">
        <v>217</v>
      </c>
      <c r="F161" s="156" t="s">
        <v>218</v>
      </c>
      <c r="G161" s="157" t="s">
        <v>154</v>
      </c>
      <c r="H161" s="158">
        <v>6.05</v>
      </c>
      <c r="I161" s="159"/>
      <c r="J161" s="160">
        <f>ROUND(I161*H161,2)</f>
        <v>0</v>
      </c>
      <c r="K161" s="161"/>
      <c r="L161" s="29"/>
      <c r="M161" s="162" t="s">
        <v>1</v>
      </c>
      <c r="N161" s="123" t="s">
        <v>41</v>
      </c>
      <c r="P161" s="163">
        <f>O161*H161</f>
        <v>0</v>
      </c>
      <c r="Q161" s="163">
        <v>0.46166000000000001</v>
      </c>
      <c r="R161" s="163">
        <f>Q161*H161</f>
        <v>2.7930429999999999</v>
      </c>
      <c r="S161" s="163">
        <v>0</v>
      </c>
      <c r="T161" s="164">
        <f>S161*H161</f>
        <v>0</v>
      </c>
      <c r="AR161" s="165" t="s">
        <v>155</v>
      </c>
      <c r="AT161" s="165" t="s">
        <v>151</v>
      </c>
      <c r="AU161" s="165" t="s">
        <v>88</v>
      </c>
      <c r="AY161" s="14" t="s">
        <v>149</v>
      </c>
      <c r="BE161" s="166">
        <f>IF(N161="základná",J161,0)</f>
        <v>0</v>
      </c>
      <c r="BF161" s="166">
        <f>IF(N161="znížená",J161,0)</f>
        <v>0</v>
      </c>
      <c r="BG161" s="166">
        <f>IF(N161="zákl. prenesená",J161,0)</f>
        <v>0</v>
      </c>
      <c r="BH161" s="166">
        <f>IF(N161="zníž. prenesená",J161,0)</f>
        <v>0</v>
      </c>
      <c r="BI161" s="166">
        <f>IF(N161="nulová",J161,0)</f>
        <v>0</v>
      </c>
      <c r="BJ161" s="14" t="s">
        <v>88</v>
      </c>
      <c r="BK161" s="166">
        <f>ROUND(I161*H161,2)</f>
        <v>0</v>
      </c>
      <c r="BL161" s="14" t="s">
        <v>155</v>
      </c>
      <c r="BM161" s="165" t="s">
        <v>219</v>
      </c>
    </row>
    <row r="162" spans="2:65" s="1" customFormat="1" ht="37.9" customHeight="1" x14ac:dyDescent="0.2">
      <c r="B162" s="124"/>
      <c r="C162" s="154" t="s">
        <v>220</v>
      </c>
      <c r="D162" s="154" t="s">
        <v>151</v>
      </c>
      <c r="E162" s="155" t="s">
        <v>221</v>
      </c>
      <c r="F162" s="156" t="s">
        <v>222</v>
      </c>
      <c r="G162" s="157" t="s">
        <v>154</v>
      </c>
      <c r="H162" s="158">
        <v>6.05</v>
      </c>
      <c r="I162" s="159"/>
      <c r="J162" s="160">
        <f>ROUND(I162*H162,2)</f>
        <v>0</v>
      </c>
      <c r="K162" s="161"/>
      <c r="L162" s="29"/>
      <c r="M162" s="162" t="s">
        <v>1</v>
      </c>
      <c r="N162" s="123" t="s">
        <v>41</v>
      </c>
      <c r="P162" s="163">
        <f>O162*H162</f>
        <v>0</v>
      </c>
      <c r="Q162" s="163">
        <v>0.4550015</v>
      </c>
      <c r="R162" s="163">
        <f>Q162*H162</f>
        <v>2.7527590749999997</v>
      </c>
      <c r="S162" s="163">
        <v>0</v>
      </c>
      <c r="T162" s="164">
        <f>S162*H162</f>
        <v>0</v>
      </c>
      <c r="AR162" s="165" t="s">
        <v>155</v>
      </c>
      <c r="AT162" s="165" t="s">
        <v>151</v>
      </c>
      <c r="AU162" s="165" t="s">
        <v>88</v>
      </c>
      <c r="AY162" s="14" t="s">
        <v>149</v>
      </c>
      <c r="BE162" s="166">
        <f>IF(N162="základná",J162,0)</f>
        <v>0</v>
      </c>
      <c r="BF162" s="166">
        <f>IF(N162="znížená",J162,0)</f>
        <v>0</v>
      </c>
      <c r="BG162" s="166">
        <f>IF(N162="zákl. prenesená",J162,0)</f>
        <v>0</v>
      </c>
      <c r="BH162" s="166">
        <f>IF(N162="zníž. prenesená",J162,0)</f>
        <v>0</v>
      </c>
      <c r="BI162" s="166">
        <f>IF(N162="nulová",J162,0)</f>
        <v>0</v>
      </c>
      <c r="BJ162" s="14" t="s">
        <v>88</v>
      </c>
      <c r="BK162" s="166">
        <f>ROUND(I162*H162,2)</f>
        <v>0</v>
      </c>
      <c r="BL162" s="14" t="s">
        <v>155</v>
      </c>
      <c r="BM162" s="165" t="s">
        <v>223</v>
      </c>
    </row>
    <row r="163" spans="2:65" s="11" customFormat="1" ht="22.9" customHeight="1" x14ac:dyDescent="0.2">
      <c r="B163" s="142"/>
      <c r="D163" s="143" t="s">
        <v>74</v>
      </c>
      <c r="E163" s="152" t="s">
        <v>180</v>
      </c>
      <c r="F163" s="152" t="s">
        <v>224</v>
      </c>
      <c r="I163" s="145"/>
      <c r="J163" s="153">
        <f>BK163</f>
        <v>0</v>
      </c>
      <c r="L163" s="142"/>
      <c r="M163" s="147"/>
      <c r="P163" s="148">
        <f>SUM(P164:P176)</f>
        <v>0</v>
      </c>
      <c r="R163" s="148">
        <f>SUM(R164:R176)</f>
        <v>2.9654781100000003</v>
      </c>
      <c r="T163" s="149">
        <f>SUM(T164:T176)</f>
        <v>0</v>
      </c>
      <c r="AR163" s="143" t="s">
        <v>82</v>
      </c>
      <c r="AT163" s="150" t="s">
        <v>74</v>
      </c>
      <c r="AU163" s="150" t="s">
        <v>82</v>
      </c>
      <c r="AY163" s="143" t="s">
        <v>149</v>
      </c>
      <c r="BK163" s="151">
        <f>SUM(BK164:BK176)</f>
        <v>0</v>
      </c>
    </row>
    <row r="164" spans="2:65" s="1" customFormat="1" ht="24.2" customHeight="1" x14ac:dyDescent="0.2">
      <c r="B164" s="124"/>
      <c r="C164" s="154" t="s">
        <v>225</v>
      </c>
      <c r="D164" s="154" t="s">
        <v>151</v>
      </c>
      <c r="E164" s="155" t="s">
        <v>226</v>
      </c>
      <c r="F164" s="156" t="s">
        <v>227</v>
      </c>
      <c r="G164" s="157" t="s">
        <v>228</v>
      </c>
      <c r="H164" s="158">
        <v>1</v>
      </c>
      <c r="I164" s="159"/>
      <c r="J164" s="160">
        <f t="shared" ref="J164:J176" si="15">ROUND(I164*H164,2)</f>
        <v>0</v>
      </c>
      <c r="K164" s="161"/>
      <c r="L164" s="29"/>
      <c r="M164" s="162" t="s">
        <v>1</v>
      </c>
      <c r="N164" s="123" t="s">
        <v>41</v>
      </c>
      <c r="P164" s="163">
        <f t="shared" ref="P164:P176" si="16">O164*H164</f>
        <v>0</v>
      </c>
      <c r="Q164" s="163">
        <v>6.4991690000000005E-2</v>
      </c>
      <c r="R164" s="163">
        <f t="shared" ref="R164:R176" si="17">Q164*H164</f>
        <v>6.4991690000000005E-2</v>
      </c>
      <c r="S164" s="163">
        <v>0</v>
      </c>
      <c r="T164" s="164">
        <f t="shared" ref="T164:T176" si="18">S164*H164</f>
        <v>0</v>
      </c>
      <c r="AR164" s="165" t="s">
        <v>155</v>
      </c>
      <c r="AT164" s="165" t="s">
        <v>151</v>
      </c>
      <c r="AU164" s="165" t="s">
        <v>88</v>
      </c>
      <c r="AY164" s="14" t="s">
        <v>149</v>
      </c>
      <c r="BE164" s="166">
        <f t="shared" ref="BE164:BE176" si="19">IF(N164="základná",J164,0)</f>
        <v>0</v>
      </c>
      <c r="BF164" s="166">
        <f t="shared" ref="BF164:BF176" si="20">IF(N164="znížená",J164,0)</f>
        <v>0</v>
      </c>
      <c r="BG164" s="166">
        <f t="shared" ref="BG164:BG176" si="21">IF(N164="zákl. prenesená",J164,0)</f>
        <v>0</v>
      </c>
      <c r="BH164" s="166">
        <f t="shared" ref="BH164:BH176" si="22">IF(N164="zníž. prenesená",J164,0)</f>
        <v>0</v>
      </c>
      <c r="BI164" s="166">
        <f t="shared" ref="BI164:BI176" si="23">IF(N164="nulová",J164,0)</f>
        <v>0</v>
      </c>
      <c r="BJ164" s="14" t="s">
        <v>88</v>
      </c>
      <c r="BK164" s="166">
        <f t="shared" ref="BK164:BK176" si="24">ROUND(I164*H164,2)</f>
        <v>0</v>
      </c>
      <c r="BL164" s="14" t="s">
        <v>155</v>
      </c>
      <c r="BM164" s="165" t="s">
        <v>229</v>
      </c>
    </row>
    <row r="165" spans="2:65" s="1" customFormat="1" ht="24.2" customHeight="1" x14ac:dyDescent="0.2">
      <c r="B165" s="124"/>
      <c r="C165" s="154" t="s">
        <v>230</v>
      </c>
      <c r="D165" s="154" t="s">
        <v>151</v>
      </c>
      <c r="E165" s="155" t="s">
        <v>231</v>
      </c>
      <c r="F165" s="156" t="s">
        <v>232</v>
      </c>
      <c r="G165" s="157" t="s">
        <v>233</v>
      </c>
      <c r="H165" s="158">
        <v>49.5</v>
      </c>
      <c r="I165" s="159"/>
      <c r="J165" s="160">
        <f t="shared" si="15"/>
        <v>0</v>
      </c>
      <c r="K165" s="161"/>
      <c r="L165" s="29"/>
      <c r="M165" s="162" t="s">
        <v>1</v>
      </c>
      <c r="N165" s="123" t="s">
        <v>41</v>
      </c>
      <c r="P165" s="163">
        <f t="shared" si="16"/>
        <v>0</v>
      </c>
      <c r="Q165" s="163">
        <v>3.68696E-3</v>
      </c>
      <c r="R165" s="163">
        <f t="shared" si="17"/>
        <v>0.18250452</v>
      </c>
      <c r="S165" s="163">
        <v>0</v>
      </c>
      <c r="T165" s="164">
        <f t="shared" si="18"/>
        <v>0</v>
      </c>
      <c r="AR165" s="165" t="s">
        <v>155</v>
      </c>
      <c r="AT165" s="165" t="s">
        <v>151</v>
      </c>
      <c r="AU165" s="165" t="s">
        <v>88</v>
      </c>
      <c r="AY165" s="14" t="s">
        <v>149</v>
      </c>
      <c r="BE165" s="166">
        <f t="shared" si="19"/>
        <v>0</v>
      </c>
      <c r="BF165" s="166">
        <f t="shared" si="20"/>
        <v>0</v>
      </c>
      <c r="BG165" s="166">
        <f t="shared" si="21"/>
        <v>0</v>
      </c>
      <c r="BH165" s="166">
        <f t="shared" si="22"/>
        <v>0</v>
      </c>
      <c r="BI165" s="166">
        <f t="shared" si="23"/>
        <v>0</v>
      </c>
      <c r="BJ165" s="14" t="s">
        <v>88</v>
      </c>
      <c r="BK165" s="166">
        <f t="shared" si="24"/>
        <v>0</v>
      </c>
      <c r="BL165" s="14" t="s">
        <v>155</v>
      </c>
      <c r="BM165" s="165" t="s">
        <v>234</v>
      </c>
    </row>
    <row r="166" spans="2:65" s="1" customFormat="1" ht="24.2" customHeight="1" x14ac:dyDescent="0.2">
      <c r="B166" s="124"/>
      <c r="C166" s="154" t="s">
        <v>235</v>
      </c>
      <c r="D166" s="154" t="s">
        <v>151</v>
      </c>
      <c r="E166" s="155" t="s">
        <v>236</v>
      </c>
      <c r="F166" s="156" t="s">
        <v>237</v>
      </c>
      <c r="G166" s="157" t="s">
        <v>233</v>
      </c>
      <c r="H166" s="158">
        <v>18.5</v>
      </c>
      <c r="I166" s="159"/>
      <c r="J166" s="160">
        <f t="shared" si="15"/>
        <v>0</v>
      </c>
      <c r="K166" s="161"/>
      <c r="L166" s="29"/>
      <c r="M166" s="162" t="s">
        <v>1</v>
      </c>
      <c r="N166" s="123" t="s">
        <v>41</v>
      </c>
      <c r="P166" s="163">
        <f t="shared" si="16"/>
        <v>0</v>
      </c>
      <c r="Q166" s="163">
        <v>3.6800000000000001E-3</v>
      </c>
      <c r="R166" s="163">
        <f t="shared" si="17"/>
        <v>6.8080000000000002E-2</v>
      </c>
      <c r="S166" s="163">
        <v>0</v>
      </c>
      <c r="T166" s="164">
        <f t="shared" si="18"/>
        <v>0</v>
      </c>
      <c r="AR166" s="165" t="s">
        <v>155</v>
      </c>
      <c r="AT166" s="165" t="s">
        <v>151</v>
      </c>
      <c r="AU166" s="165" t="s">
        <v>88</v>
      </c>
      <c r="AY166" s="14" t="s">
        <v>149</v>
      </c>
      <c r="BE166" s="166">
        <f t="shared" si="19"/>
        <v>0</v>
      </c>
      <c r="BF166" s="166">
        <f t="shared" si="20"/>
        <v>0</v>
      </c>
      <c r="BG166" s="166">
        <f t="shared" si="21"/>
        <v>0</v>
      </c>
      <c r="BH166" s="166">
        <f t="shared" si="22"/>
        <v>0</v>
      </c>
      <c r="BI166" s="166">
        <f t="shared" si="23"/>
        <v>0</v>
      </c>
      <c r="BJ166" s="14" t="s">
        <v>88</v>
      </c>
      <c r="BK166" s="166">
        <f t="shared" si="24"/>
        <v>0</v>
      </c>
      <c r="BL166" s="14" t="s">
        <v>155</v>
      </c>
      <c r="BM166" s="165" t="s">
        <v>238</v>
      </c>
    </row>
    <row r="167" spans="2:65" s="1" customFormat="1" ht="21.75" customHeight="1" x14ac:dyDescent="0.2">
      <c r="B167" s="124"/>
      <c r="C167" s="154" t="s">
        <v>7</v>
      </c>
      <c r="D167" s="154" t="s">
        <v>151</v>
      </c>
      <c r="E167" s="155" t="s">
        <v>239</v>
      </c>
      <c r="F167" s="156" t="s">
        <v>240</v>
      </c>
      <c r="G167" s="157" t="s">
        <v>228</v>
      </c>
      <c r="H167" s="158">
        <v>1</v>
      </c>
      <c r="I167" s="159"/>
      <c r="J167" s="160">
        <f t="shared" si="15"/>
        <v>0</v>
      </c>
      <c r="K167" s="161"/>
      <c r="L167" s="29"/>
      <c r="M167" s="162" t="s">
        <v>1</v>
      </c>
      <c r="N167" s="123" t="s">
        <v>41</v>
      </c>
      <c r="P167" s="163">
        <f t="shared" si="16"/>
        <v>0</v>
      </c>
      <c r="Q167" s="163">
        <v>4.8000000000000001E-5</v>
      </c>
      <c r="R167" s="163">
        <f t="shared" si="17"/>
        <v>4.8000000000000001E-5</v>
      </c>
      <c r="S167" s="163">
        <v>0</v>
      </c>
      <c r="T167" s="164">
        <f t="shared" si="18"/>
        <v>0</v>
      </c>
      <c r="AR167" s="165" t="s">
        <v>155</v>
      </c>
      <c r="AT167" s="165" t="s">
        <v>151</v>
      </c>
      <c r="AU167" s="165" t="s">
        <v>88</v>
      </c>
      <c r="AY167" s="14" t="s">
        <v>149</v>
      </c>
      <c r="BE167" s="166">
        <f t="shared" si="19"/>
        <v>0</v>
      </c>
      <c r="BF167" s="166">
        <f t="shared" si="20"/>
        <v>0</v>
      </c>
      <c r="BG167" s="166">
        <f t="shared" si="21"/>
        <v>0</v>
      </c>
      <c r="BH167" s="166">
        <f t="shared" si="22"/>
        <v>0</v>
      </c>
      <c r="BI167" s="166">
        <f t="shared" si="23"/>
        <v>0</v>
      </c>
      <c r="BJ167" s="14" t="s">
        <v>88</v>
      </c>
      <c r="BK167" s="166">
        <f t="shared" si="24"/>
        <v>0</v>
      </c>
      <c r="BL167" s="14" t="s">
        <v>155</v>
      </c>
      <c r="BM167" s="165" t="s">
        <v>241</v>
      </c>
    </row>
    <row r="168" spans="2:65" s="1" customFormat="1" ht="16.5" customHeight="1" x14ac:dyDescent="0.2">
      <c r="B168" s="124"/>
      <c r="C168" s="175" t="s">
        <v>242</v>
      </c>
      <c r="D168" s="175" t="s">
        <v>192</v>
      </c>
      <c r="E168" s="176" t="s">
        <v>243</v>
      </c>
      <c r="F168" s="177" t="s">
        <v>244</v>
      </c>
      <c r="G168" s="178" t="s">
        <v>228</v>
      </c>
      <c r="H168" s="179">
        <v>1</v>
      </c>
      <c r="I168" s="180"/>
      <c r="J168" s="181">
        <f t="shared" si="15"/>
        <v>0</v>
      </c>
      <c r="K168" s="182"/>
      <c r="L168" s="183"/>
      <c r="M168" s="184" t="s">
        <v>1</v>
      </c>
      <c r="N168" s="185" t="s">
        <v>41</v>
      </c>
      <c r="P168" s="163">
        <f t="shared" si="16"/>
        <v>0</v>
      </c>
      <c r="Q168" s="163">
        <v>0</v>
      </c>
      <c r="R168" s="163">
        <f t="shared" si="17"/>
        <v>0</v>
      </c>
      <c r="S168" s="163">
        <v>0</v>
      </c>
      <c r="T168" s="164">
        <f t="shared" si="18"/>
        <v>0</v>
      </c>
      <c r="AR168" s="165" t="s">
        <v>180</v>
      </c>
      <c r="AT168" s="165" t="s">
        <v>192</v>
      </c>
      <c r="AU168" s="165" t="s">
        <v>88</v>
      </c>
      <c r="AY168" s="14" t="s">
        <v>149</v>
      </c>
      <c r="BE168" s="166">
        <f t="shared" si="19"/>
        <v>0</v>
      </c>
      <c r="BF168" s="166">
        <f t="shared" si="20"/>
        <v>0</v>
      </c>
      <c r="BG168" s="166">
        <f t="shared" si="21"/>
        <v>0</v>
      </c>
      <c r="BH168" s="166">
        <f t="shared" si="22"/>
        <v>0</v>
      </c>
      <c r="BI168" s="166">
        <f t="shared" si="23"/>
        <v>0</v>
      </c>
      <c r="BJ168" s="14" t="s">
        <v>88</v>
      </c>
      <c r="BK168" s="166">
        <f t="shared" si="24"/>
        <v>0</v>
      </c>
      <c r="BL168" s="14" t="s">
        <v>155</v>
      </c>
      <c r="BM168" s="165" t="s">
        <v>245</v>
      </c>
    </row>
    <row r="169" spans="2:65" s="1" customFormat="1" ht="16.5" customHeight="1" x14ac:dyDescent="0.2">
      <c r="B169" s="124"/>
      <c r="C169" s="154" t="s">
        <v>246</v>
      </c>
      <c r="D169" s="154" t="s">
        <v>151</v>
      </c>
      <c r="E169" s="155" t="s">
        <v>247</v>
      </c>
      <c r="F169" s="156" t="s">
        <v>248</v>
      </c>
      <c r="G169" s="157" t="s">
        <v>233</v>
      </c>
      <c r="H169" s="158">
        <v>68</v>
      </c>
      <c r="I169" s="159"/>
      <c r="J169" s="160">
        <f t="shared" si="15"/>
        <v>0</v>
      </c>
      <c r="K169" s="161"/>
      <c r="L169" s="29"/>
      <c r="M169" s="162" t="s">
        <v>1</v>
      </c>
      <c r="N169" s="123" t="s">
        <v>41</v>
      </c>
      <c r="P169" s="163">
        <f t="shared" si="16"/>
        <v>0</v>
      </c>
      <c r="Q169" s="163">
        <v>0</v>
      </c>
      <c r="R169" s="163">
        <f t="shared" si="17"/>
        <v>0</v>
      </c>
      <c r="S169" s="163">
        <v>0</v>
      </c>
      <c r="T169" s="164">
        <f t="shared" si="18"/>
        <v>0</v>
      </c>
      <c r="AR169" s="165" t="s">
        <v>155</v>
      </c>
      <c r="AT169" s="165" t="s">
        <v>151</v>
      </c>
      <c r="AU169" s="165" t="s">
        <v>88</v>
      </c>
      <c r="AY169" s="14" t="s">
        <v>149</v>
      </c>
      <c r="BE169" s="166">
        <f t="shared" si="19"/>
        <v>0</v>
      </c>
      <c r="BF169" s="166">
        <f t="shared" si="20"/>
        <v>0</v>
      </c>
      <c r="BG169" s="166">
        <f t="shared" si="21"/>
        <v>0</v>
      </c>
      <c r="BH169" s="166">
        <f t="shared" si="22"/>
        <v>0</v>
      </c>
      <c r="BI169" s="166">
        <f t="shared" si="23"/>
        <v>0</v>
      </c>
      <c r="BJ169" s="14" t="s">
        <v>88</v>
      </c>
      <c r="BK169" s="166">
        <f t="shared" si="24"/>
        <v>0</v>
      </c>
      <c r="BL169" s="14" t="s">
        <v>155</v>
      </c>
      <c r="BM169" s="165" t="s">
        <v>249</v>
      </c>
    </row>
    <row r="170" spans="2:65" s="1" customFormat="1" ht="16.5" customHeight="1" x14ac:dyDescent="0.2">
      <c r="B170" s="124"/>
      <c r="C170" s="154" t="s">
        <v>250</v>
      </c>
      <c r="D170" s="154" t="s">
        <v>151</v>
      </c>
      <c r="E170" s="155" t="s">
        <v>251</v>
      </c>
      <c r="F170" s="156" t="s">
        <v>252</v>
      </c>
      <c r="G170" s="157" t="s">
        <v>228</v>
      </c>
      <c r="H170" s="158">
        <v>97.683000000000007</v>
      </c>
      <c r="I170" s="159"/>
      <c r="J170" s="160">
        <f t="shared" si="15"/>
        <v>0</v>
      </c>
      <c r="K170" s="161"/>
      <c r="L170" s="29"/>
      <c r="M170" s="162" t="s">
        <v>1</v>
      </c>
      <c r="N170" s="123" t="s">
        <v>41</v>
      </c>
      <c r="P170" s="163">
        <f t="shared" si="16"/>
        <v>0</v>
      </c>
      <c r="Q170" s="163">
        <v>3.3E-3</v>
      </c>
      <c r="R170" s="163">
        <f t="shared" si="17"/>
        <v>0.32235390000000003</v>
      </c>
      <c r="S170" s="163">
        <v>0</v>
      </c>
      <c r="T170" s="164">
        <f t="shared" si="18"/>
        <v>0</v>
      </c>
      <c r="AR170" s="165" t="s">
        <v>155</v>
      </c>
      <c r="AT170" s="165" t="s">
        <v>151</v>
      </c>
      <c r="AU170" s="165" t="s">
        <v>88</v>
      </c>
      <c r="AY170" s="14" t="s">
        <v>149</v>
      </c>
      <c r="BE170" s="166">
        <f t="shared" si="19"/>
        <v>0</v>
      </c>
      <c r="BF170" s="166">
        <f t="shared" si="20"/>
        <v>0</v>
      </c>
      <c r="BG170" s="166">
        <f t="shared" si="21"/>
        <v>0</v>
      </c>
      <c r="BH170" s="166">
        <f t="shared" si="22"/>
        <v>0</v>
      </c>
      <c r="BI170" s="166">
        <f t="shared" si="23"/>
        <v>0</v>
      </c>
      <c r="BJ170" s="14" t="s">
        <v>88</v>
      </c>
      <c r="BK170" s="166">
        <f t="shared" si="24"/>
        <v>0</v>
      </c>
      <c r="BL170" s="14" t="s">
        <v>155</v>
      </c>
      <c r="BM170" s="165" t="s">
        <v>253</v>
      </c>
    </row>
    <row r="171" spans="2:65" s="1" customFormat="1" ht="21.75" customHeight="1" x14ac:dyDescent="0.2">
      <c r="B171" s="124"/>
      <c r="C171" s="175" t="s">
        <v>254</v>
      </c>
      <c r="D171" s="175" t="s">
        <v>192</v>
      </c>
      <c r="E171" s="176" t="s">
        <v>255</v>
      </c>
      <c r="F171" s="177" t="s">
        <v>256</v>
      </c>
      <c r="G171" s="178" t="s">
        <v>228</v>
      </c>
      <c r="H171" s="179">
        <v>1</v>
      </c>
      <c r="I171" s="180"/>
      <c r="J171" s="181">
        <f t="shared" si="15"/>
        <v>0</v>
      </c>
      <c r="K171" s="182"/>
      <c r="L171" s="183"/>
      <c r="M171" s="184" t="s">
        <v>1</v>
      </c>
      <c r="N171" s="185" t="s">
        <v>41</v>
      </c>
      <c r="P171" s="163">
        <f t="shared" si="16"/>
        <v>0</v>
      </c>
      <c r="Q171" s="163">
        <v>1.3620000000000001</v>
      </c>
      <c r="R171" s="163">
        <f t="shared" si="17"/>
        <v>1.3620000000000001</v>
      </c>
      <c r="S171" s="163">
        <v>0</v>
      </c>
      <c r="T171" s="164">
        <f t="shared" si="18"/>
        <v>0</v>
      </c>
      <c r="AR171" s="165" t="s">
        <v>180</v>
      </c>
      <c r="AT171" s="165" t="s">
        <v>192</v>
      </c>
      <c r="AU171" s="165" t="s">
        <v>88</v>
      </c>
      <c r="AY171" s="14" t="s">
        <v>149</v>
      </c>
      <c r="BE171" s="166">
        <f t="shared" si="19"/>
        <v>0</v>
      </c>
      <c r="BF171" s="166">
        <f t="shared" si="20"/>
        <v>0</v>
      </c>
      <c r="BG171" s="166">
        <f t="shared" si="21"/>
        <v>0</v>
      </c>
      <c r="BH171" s="166">
        <f t="shared" si="22"/>
        <v>0</v>
      </c>
      <c r="BI171" s="166">
        <f t="shared" si="23"/>
        <v>0</v>
      </c>
      <c r="BJ171" s="14" t="s">
        <v>88</v>
      </c>
      <c r="BK171" s="166">
        <f t="shared" si="24"/>
        <v>0</v>
      </c>
      <c r="BL171" s="14" t="s">
        <v>155</v>
      </c>
      <c r="BM171" s="165" t="s">
        <v>257</v>
      </c>
    </row>
    <row r="172" spans="2:65" s="1" customFormat="1" ht="16.5" customHeight="1" x14ac:dyDescent="0.2">
      <c r="B172" s="124"/>
      <c r="C172" s="175" t="s">
        <v>258</v>
      </c>
      <c r="D172" s="175" t="s">
        <v>192</v>
      </c>
      <c r="E172" s="176" t="s">
        <v>259</v>
      </c>
      <c r="F172" s="177" t="s">
        <v>260</v>
      </c>
      <c r="G172" s="178" t="s">
        <v>228</v>
      </c>
      <c r="H172" s="179">
        <v>1</v>
      </c>
      <c r="I172" s="180"/>
      <c r="J172" s="181">
        <f t="shared" si="15"/>
        <v>0</v>
      </c>
      <c r="K172" s="182"/>
      <c r="L172" s="183"/>
      <c r="M172" s="184" t="s">
        <v>1</v>
      </c>
      <c r="N172" s="185" t="s">
        <v>41</v>
      </c>
      <c r="P172" s="163">
        <f t="shared" si="16"/>
        <v>0</v>
      </c>
      <c r="Q172" s="163">
        <v>0.5</v>
      </c>
      <c r="R172" s="163">
        <f t="shared" si="17"/>
        <v>0.5</v>
      </c>
      <c r="S172" s="163">
        <v>0</v>
      </c>
      <c r="T172" s="164">
        <f t="shared" si="18"/>
        <v>0</v>
      </c>
      <c r="AR172" s="165" t="s">
        <v>180</v>
      </c>
      <c r="AT172" s="165" t="s">
        <v>192</v>
      </c>
      <c r="AU172" s="165" t="s">
        <v>88</v>
      </c>
      <c r="AY172" s="14" t="s">
        <v>149</v>
      </c>
      <c r="BE172" s="166">
        <f t="shared" si="19"/>
        <v>0</v>
      </c>
      <c r="BF172" s="166">
        <f t="shared" si="20"/>
        <v>0</v>
      </c>
      <c r="BG172" s="166">
        <f t="shared" si="21"/>
        <v>0</v>
      </c>
      <c r="BH172" s="166">
        <f t="shared" si="22"/>
        <v>0</v>
      </c>
      <c r="BI172" s="166">
        <f t="shared" si="23"/>
        <v>0</v>
      </c>
      <c r="BJ172" s="14" t="s">
        <v>88</v>
      </c>
      <c r="BK172" s="166">
        <f t="shared" si="24"/>
        <v>0</v>
      </c>
      <c r="BL172" s="14" t="s">
        <v>155</v>
      </c>
      <c r="BM172" s="165" t="s">
        <v>261</v>
      </c>
    </row>
    <row r="173" spans="2:65" s="1" customFormat="1" ht="24.2" customHeight="1" x14ac:dyDescent="0.2">
      <c r="B173" s="124"/>
      <c r="C173" s="175" t="s">
        <v>262</v>
      </c>
      <c r="D173" s="175" t="s">
        <v>192</v>
      </c>
      <c r="E173" s="176" t="s">
        <v>263</v>
      </c>
      <c r="F173" s="177" t="s">
        <v>264</v>
      </c>
      <c r="G173" s="178" t="s">
        <v>228</v>
      </c>
      <c r="H173" s="179">
        <v>1</v>
      </c>
      <c r="I173" s="180"/>
      <c r="J173" s="181">
        <f t="shared" si="15"/>
        <v>0</v>
      </c>
      <c r="K173" s="182"/>
      <c r="L173" s="183"/>
      <c r="M173" s="184" t="s">
        <v>1</v>
      </c>
      <c r="N173" s="185" t="s">
        <v>41</v>
      </c>
      <c r="P173" s="163">
        <f t="shared" si="16"/>
        <v>0</v>
      </c>
      <c r="Q173" s="163">
        <v>0.36599999999999999</v>
      </c>
      <c r="R173" s="163">
        <f t="shared" si="17"/>
        <v>0.36599999999999999</v>
      </c>
      <c r="S173" s="163">
        <v>0</v>
      </c>
      <c r="T173" s="164">
        <f t="shared" si="18"/>
        <v>0</v>
      </c>
      <c r="AR173" s="165" t="s">
        <v>180</v>
      </c>
      <c r="AT173" s="165" t="s">
        <v>192</v>
      </c>
      <c r="AU173" s="165" t="s">
        <v>88</v>
      </c>
      <c r="AY173" s="14" t="s">
        <v>149</v>
      </c>
      <c r="BE173" s="166">
        <f t="shared" si="19"/>
        <v>0</v>
      </c>
      <c r="BF173" s="166">
        <f t="shared" si="20"/>
        <v>0</v>
      </c>
      <c r="BG173" s="166">
        <f t="shared" si="21"/>
        <v>0</v>
      </c>
      <c r="BH173" s="166">
        <f t="shared" si="22"/>
        <v>0</v>
      </c>
      <c r="BI173" s="166">
        <f t="shared" si="23"/>
        <v>0</v>
      </c>
      <c r="BJ173" s="14" t="s">
        <v>88</v>
      </c>
      <c r="BK173" s="166">
        <f t="shared" si="24"/>
        <v>0</v>
      </c>
      <c r="BL173" s="14" t="s">
        <v>155</v>
      </c>
      <c r="BM173" s="165" t="s">
        <v>265</v>
      </c>
    </row>
    <row r="174" spans="2:65" s="1" customFormat="1" ht="24.2" customHeight="1" x14ac:dyDescent="0.2">
      <c r="B174" s="124"/>
      <c r="C174" s="154" t="s">
        <v>266</v>
      </c>
      <c r="D174" s="154" t="s">
        <v>151</v>
      </c>
      <c r="E174" s="155" t="s">
        <v>267</v>
      </c>
      <c r="F174" s="156" t="s">
        <v>268</v>
      </c>
      <c r="G174" s="157" t="s">
        <v>228</v>
      </c>
      <c r="H174" s="158">
        <v>1</v>
      </c>
      <c r="I174" s="159"/>
      <c r="J174" s="160">
        <f t="shared" si="15"/>
        <v>0</v>
      </c>
      <c r="K174" s="161"/>
      <c r="L174" s="29"/>
      <c r="M174" s="162" t="s">
        <v>1</v>
      </c>
      <c r="N174" s="123" t="s">
        <v>41</v>
      </c>
      <c r="P174" s="163">
        <f t="shared" si="16"/>
        <v>0</v>
      </c>
      <c r="Q174" s="163">
        <v>6.3E-3</v>
      </c>
      <c r="R174" s="163">
        <f t="shared" si="17"/>
        <v>6.3E-3</v>
      </c>
      <c r="S174" s="163">
        <v>0</v>
      </c>
      <c r="T174" s="164">
        <f t="shared" si="18"/>
        <v>0</v>
      </c>
      <c r="AR174" s="165" t="s">
        <v>155</v>
      </c>
      <c r="AT174" s="165" t="s">
        <v>151</v>
      </c>
      <c r="AU174" s="165" t="s">
        <v>88</v>
      </c>
      <c r="AY174" s="14" t="s">
        <v>149</v>
      </c>
      <c r="BE174" s="166">
        <f t="shared" si="19"/>
        <v>0</v>
      </c>
      <c r="BF174" s="166">
        <f t="shared" si="20"/>
        <v>0</v>
      </c>
      <c r="BG174" s="166">
        <f t="shared" si="21"/>
        <v>0</v>
      </c>
      <c r="BH174" s="166">
        <f t="shared" si="22"/>
        <v>0</v>
      </c>
      <c r="BI174" s="166">
        <f t="shared" si="23"/>
        <v>0</v>
      </c>
      <c r="BJ174" s="14" t="s">
        <v>88</v>
      </c>
      <c r="BK174" s="166">
        <f t="shared" si="24"/>
        <v>0</v>
      </c>
      <c r="BL174" s="14" t="s">
        <v>155</v>
      </c>
      <c r="BM174" s="165" t="s">
        <v>269</v>
      </c>
    </row>
    <row r="175" spans="2:65" s="1" customFormat="1" ht="16.5" customHeight="1" x14ac:dyDescent="0.2">
      <c r="B175" s="124"/>
      <c r="C175" s="175" t="s">
        <v>270</v>
      </c>
      <c r="D175" s="175" t="s">
        <v>192</v>
      </c>
      <c r="E175" s="176" t="s">
        <v>271</v>
      </c>
      <c r="F175" s="177" t="s">
        <v>272</v>
      </c>
      <c r="G175" s="178" t="s">
        <v>228</v>
      </c>
      <c r="H175" s="179">
        <v>1</v>
      </c>
      <c r="I175" s="180"/>
      <c r="J175" s="181">
        <f t="shared" si="15"/>
        <v>0</v>
      </c>
      <c r="K175" s="182"/>
      <c r="L175" s="183"/>
      <c r="M175" s="184" t="s">
        <v>1</v>
      </c>
      <c r="N175" s="185" t="s">
        <v>41</v>
      </c>
      <c r="P175" s="163">
        <f t="shared" si="16"/>
        <v>0</v>
      </c>
      <c r="Q175" s="163">
        <v>8.6400000000000005E-2</v>
      </c>
      <c r="R175" s="163">
        <f t="shared" si="17"/>
        <v>8.6400000000000005E-2</v>
      </c>
      <c r="S175" s="163">
        <v>0</v>
      </c>
      <c r="T175" s="164">
        <f t="shared" si="18"/>
        <v>0</v>
      </c>
      <c r="AR175" s="165" t="s">
        <v>180</v>
      </c>
      <c r="AT175" s="165" t="s">
        <v>192</v>
      </c>
      <c r="AU175" s="165" t="s">
        <v>88</v>
      </c>
      <c r="AY175" s="14" t="s">
        <v>149</v>
      </c>
      <c r="BE175" s="166">
        <f t="shared" si="19"/>
        <v>0</v>
      </c>
      <c r="BF175" s="166">
        <f t="shared" si="20"/>
        <v>0</v>
      </c>
      <c r="BG175" s="166">
        <f t="shared" si="21"/>
        <v>0</v>
      </c>
      <c r="BH175" s="166">
        <f t="shared" si="22"/>
        <v>0</v>
      </c>
      <c r="BI175" s="166">
        <f t="shared" si="23"/>
        <v>0</v>
      </c>
      <c r="BJ175" s="14" t="s">
        <v>88</v>
      </c>
      <c r="BK175" s="166">
        <f t="shared" si="24"/>
        <v>0</v>
      </c>
      <c r="BL175" s="14" t="s">
        <v>155</v>
      </c>
      <c r="BM175" s="165" t="s">
        <v>273</v>
      </c>
    </row>
    <row r="176" spans="2:65" s="1" customFormat="1" ht="24.2" customHeight="1" x14ac:dyDescent="0.2">
      <c r="B176" s="124"/>
      <c r="C176" s="154" t="s">
        <v>274</v>
      </c>
      <c r="D176" s="154" t="s">
        <v>151</v>
      </c>
      <c r="E176" s="155" t="s">
        <v>275</v>
      </c>
      <c r="F176" s="156" t="s">
        <v>276</v>
      </c>
      <c r="G176" s="157" t="s">
        <v>233</v>
      </c>
      <c r="H176" s="158">
        <v>68</v>
      </c>
      <c r="I176" s="159"/>
      <c r="J176" s="160">
        <f t="shared" si="15"/>
        <v>0</v>
      </c>
      <c r="K176" s="161"/>
      <c r="L176" s="29"/>
      <c r="M176" s="162" t="s">
        <v>1</v>
      </c>
      <c r="N176" s="123" t="s">
        <v>41</v>
      </c>
      <c r="P176" s="163">
        <f t="shared" si="16"/>
        <v>0</v>
      </c>
      <c r="Q176" s="163">
        <v>1E-4</v>
      </c>
      <c r="R176" s="163">
        <f t="shared" si="17"/>
        <v>6.8000000000000005E-3</v>
      </c>
      <c r="S176" s="163">
        <v>0</v>
      </c>
      <c r="T176" s="164">
        <f t="shared" si="18"/>
        <v>0</v>
      </c>
      <c r="AR176" s="165" t="s">
        <v>155</v>
      </c>
      <c r="AT176" s="165" t="s">
        <v>151</v>
      </c>
      <c r="AU176" s="165" t="s">
        <v>88</v>
      </c>
      <c r="AY176" s="14" t="s">
        <v>149</v>
      </c>
      <c r="BE176" s="166">
        <f t="shared" si="19"/>
        <v>0</v>
      </c>
      <c r="BF176" s="166">
        <f t="shared" si="20"/>
        <v>0</v>
      </c>
      <c r="BG176" s="166">
        <f t="shared" si="21"/>
        <v>0</v>
      </c>
      <c r="BH176" s="166">
        <f t="shared" si="22"/>
        <v>0</v>
      </c>
      <c r="BI176" s="166">
        <f t="shared" si="23"/>
        <v>0</v>
      </c>
      <c r="BJ176" s="14" t="s">
        <v>88</v>
      </c>
      <c r="BK176" s="166">
        <f t="shared" si="24"/>
        <v>0</v>
      </c>
      <c r="BL176" s="14" t="s">
        <v>155</v>
      </c>
      <c r="BM176" s="165" t="s">
        <v>277</v>
      </c>
    </row>
    <row r="177" spans="2:65" s="11" customFormat="1" ht="22.9" customHeight="1" x14ac:dyDescent="0.2">
      <c r="B177" s="142"/>
      <c r="D177" s="143" t="s">
        <v>74</v>
      </c>
      <c r="E177" s="152" t="s">
        <v>187</v>
      </c>
      <c r="F177" s="152" t="s">
        <v>278</v>
      </c>
      <c r="I177" s="145"/>
      <c r="J177" s="153">
        <f>BK177</f>
        <v>0</v>
      </c>
      <c r="L177" s="142"/>
      <c r="M177" s="147"/>
      <c r="P177" s="148">
        <f>SUM(P178:P182)</f>
        <v>0</v>
      </c>
      <c r="R177" s="148">
        <f>SUM(R178:R182)</f>
        <v>0</v>
      </c>
      <c r="T177" s="149">
        <f>SUM(T178:T182)</f>
        <v>0</v>
      </c>
      <c r="AR177" s="143" t="s">
        <v>82</v>
      </c>
      <c r="AT177" s="150" t="s">
        <v>74</v>
      </c>
      <c r="AU177" s="150" t="s">
        <v>82</v>
      </c>
      <c r="AY177" s="143" t="s">
        <v>149</v>
      </c>
      <c r="BK177" s="151">
        <f>SUM(BK178:BK182)</f>
        <v>0</v>
      </c>
    </row>
    <row r="178" spans="2:65" s="1" customFormat="1" ht="24.2" customHeight="1" x14ac:dyDescent="0.2">
      <c r="B178" s="124"/>
      <c r="C178" s="154" t="s">
        <v>279</v>
      </c>
      <c r="D178" s="154" t="s">
        <v>151</v>
      </c>
      <c r="E178" s="155" t="s">
        <v>280</v>
      </c>
      <c r="F178" s="156" t="s">
        <v>281</v>
      </c>
      <c r="G178" s="157" t="s">
        <v>183</v>
      </c>
      <c r="H178" s="158">
        <v>4.6890000000000001</v>
      </c>
      <c r="I178" s="159"/>
      <c r="J178" s="160">
        <f>ROUND(I178*H178,2)</f>
        <v>0</v>
      </c>
      <c r="K178" s="161"/>
      <c r="L178" s="29"/>
      <c r="M178" s="162" t="s">
        <v>1</v>
      </c>
      <c r="N178" s="123" t="s">
        <v>41</v>
      </c>
      <c r="P178" s="163">
        <f>O178*H178</f>
        <v>0</v>
      </c>
      <c r="Q178" s="163">
        <v>0</v>
      </c>
      <c r="R178" s="163">
        <f>Q178*H178</f>
        <v>0</v>
      </c>
      <c r="S178" s="163">
        <v>0</v>
      </c>
      <c r="T178" s="164">
        <f>S178*H178</f>
        <v>0</v>
      </c>
      <c r="AR178" s="165" t="s">
        <v>155</v>
      </c>
      <c r="AT178" s="165" t="s">
        <v>151</v>
      </c>
      <c r="AU178" s="165" t="s">
        <v>88</v>
      </c>
      <c r="AY178" s="14" t="s">
        <v>149</v>
      </c>
      <c r="BE178" s="166">
        <f>IF(N178="základná",J178,0)</f>
        <v>0</v>
      </c>
      <c r="BF178" s="166">
        <f>IF(N178="znížená",J178,0)</f>
        <v>0</v>
      </c>
      <c r="BG178" s="166">
        <f>IF(N178="zákl. prenesená",J178,0)</f>
        <v>0</v>
      </c>
      <c r="BH178" s="166">
        <f>IF(N178="zníž. prenesená",J178,0)</f>
        <v>0</v>
      </c>
      <c r="BI178" s="166">
        <f>IF(N178="nulová",J178,0)</f>
        <v>0</v>
      </c>
      <c r="BJ178" s="14" t="s">
        <v>88</v>
      </c>
      <c r="BK178" s="166">
        <f>ROUND(I178*H178,2)</f>
        <v>0</v>
      </c>
      <c r="BL178" s="14" t="s">
        <v>155</v>
      </c>
      <c r="BM178" s="165" t="s">
        <v>282</v>
      </c>
    </row>
    <row r="179" spans="2:65" s="1" customFormat="1" ht="24.2" customHeight="1" x14ac:dyDescent="0.2">
      <c r="B179" s="124"/>
      <c r="C179" s="154" t="s">
        <v>283</v>
      </c>
      <c r="D179" s="154" t="s">
        <v>151</v>
      </c>
      <c r="E179" s="155" t="s">
        <v>284</v>
      </c>
      <c r="F179" s="156" t="s">
        <v>285</v>
      </c>
      <c r="G179" s="157" t="s">
        <v>183</v>
      </c>
      <c r="H179" s="158">
        <v>42.201000000000001</v>
      </c>
      <c r="I179" s="159"/>
      <c r="J179" s="160">
        <f>ROUND(I179*H179,2)</f>
        <v>0</v>
      </c>
      <c r="K179" s="161"/>
      <c r="L179" s="29"/>
      <c r="M179" s="162" t="s">
        <v>1</v>
      </c>
      <c r="N179" s="123" t="s">
        <v>41</v>
      </c>
      <c r="P179" s="163">
        <f>O179*H179</f>
        <v>0</v>
      </c>
      <c r="Q179" s="163">
        <v>0</v>
      </c>
      <c r="R179" s="163">
        <f>Q179*H179</f>
        <v>0</v>
      </c>
      <c r="S179" s="163">
        <v>0</v>
      </c>
      <c r="T179" s="164">
        <f>S179*H179</f>
        <v>0</v>
      </c>
      <c r="AR179" s="165" t="s">
        <v>155</v>
      </c>
      <c r="AT179" s="165" t="s">
        <v>151</v>
      </c>
      <c r="AU179" s="165" t="s">
        <v>88</v>
      </c>
      <c r="AY179" s="14" t="s">
        <v>149</v>
      </c>
      <c r="BE179" s="166">
        <f>IF(N179="základná",J179,0)</f>
        <v>0</v>
      </c>
      <c r="BF179" s="166">
        <f>IF(N179="znížená",J179,0)</f>
        <v>0</v>
      </c>
      <c r="BG179" s="166">
        <f>IF(N179="zákl. prenesená",J179,0)</f>
        <v>0</v>
      </c>
      <c r="BH179" s="166">
        <f>IF(N179="zníž. prenesená",J179,0)</f>
        <v>0</v>
      </c>
      <c r="BI179" s="166">
        <f>IF(N179="nulová",J179,0)</f>
        <v>0</v>
      </c>
      <c r="BJ179" s="14" t="s">
        <v>88</v>
      </c>
      <c r="BK179" s="166">
        <f>ROUND(I179*H179,2)</f>
        <v>0</v>
      </c>
      <c r="BL179" s="14" t="s">
        <v>155</v>
      </c>
      <c r="BM179" s="165" t="s">
        <v>286</v>
      </c>
    </row>
    <row r="180" spans="2:65" s="12" customFormat="1" ht="11.25" x14ac:dyDescent="0.2">
      <c r="B180" s="167"/>
      <c r="D180" s="168" t="s">
        <v>185</v>
      </c>
      <c r="F180" s="170" t="s">
        <v>287</v>
      </c>
      <c r="H180" s="171">
        <v>42.201000000000001</v>
      </c>
      <c r="I180" s="172"/>
      <c r="L180" s="167"/>
      <c r="M180" s="173"/>
      <c r="T180" s="174"/>
      <c r="AT180" s="169" t="s">
        <v>185</v>
      </c>
      <c r="AU180" s="169" t="s">
        <v>88</v>
      </c>
      <c r="AV180" s="12" t="s">
        <v>88</v>
      </c>
      <c r="AW180" s="12" t="s">
        <v>3</v>
      </c>
      <c r="AX180" s="12" t="s">
        <v>82</v>
      </c>
      <c r="AY180" s="169" t="s">
        <v>149</v>
      </c>
    </row>
    <row r="181" spans="2:65" s="1" customFormat="1" ht="24.2" customHeight="1" x14ac:dyDescent="0.2">
      <c r="B181" s="124"/>
      <c r="C181" s="154" t="s">
        <v>288</v>
      </c>
      <c r="D181" s="154" t="s">
        <v>151</v>
      </c>
      <c r="E181" s="155" t="s">
        <v>289</v>
      </c>
      <c r="F181" s="156" t="s">
        <v>290</v>
      </c>
      <c r="G181" s="157" t="s">
        <v>183</v>
      </c>
      <c r="H181" s="158">
        <v>4.6890000000000001</v>
      </c>
      <c r="I181" s="159"/>
      <c r="J181" s="160">
        <f>ROUND(I181*H181,2)</f>
        <v>0</v>
      </c>
      <c r="K181" s="161"/>
      <c r="L181" s="29"/>
      <c r="M181" s="162" t="s">
        <v>1</v>
      </c>
      <c r="N181" s="123" t="s">
        <v>41</v>
      </c>
      <c r="P181" s="163">
        <f>O181*H181</f>
        <v>0</v>
      </c>
      <c r="Q181" s="163">
        <v>0</v>
      </c>
      <c r="R181" s="163">
        <f>Q181*H181</f>
        <v>0</v>
      </c>
      <c r="S181" s="163">
        <v>0</v>
      </c>
      <c r="T181" s="164">
        <f>S181*H181</f>
        <v>0</v>
      </c>
      <c r="AR181" s="165" t="s">
        <v>155</v>
      </c>
      <c r="AT181" s="165" t="s">
        <v>151</v>
      </c>
      <c r="AU181" s="165" t="s">
        <v>88</v>
      </c>
      <c r="AY181" s="14" t="s">
        <v>149</v>
      </c>
      <c r="BE181" s="166">
        <f>IF(N181="základná",J181,0)</f>
        <v>0</v>
      </c>
      <c r="BF181" s="166">
        <f>IF(N181="znížená",J181,0)</f>
        <v>0</v>
      </c>
      <c r="BG181" s="166">
        <f>IF(N181="zákl. prenesená",J181,0)</f>
        <v>0</v>
      </c>
      <c r="BH181" s="166">
        <f>IF(N181="zníž. prenesená",J181,0)</f>
        <v>0</v>
      </c>
      <c r="BI181" s="166">
        <f>IF(N181="nulová",J181,0)</f>
        <v>0</v>
      </c>
      <c r="BJ181" s="14" t="s">
        <v>88</v>
      </c>
      <c r="BK181" s="166">
        <f>ROUND(I181*H181,2)</f>
        <v>0</v>
      </c>
      <c r="BL181" s="14" t="s">
        <v>155</v>
      </c>
      <c r="BM181" s="165" t="s">
        <v>291</v>
      </c>
    </row>
    <row r="182" spans="2:65" s="1" customFormat="1" ht="24.2" customHeight="1" x14ac:dyDescent="0.2">
      <c r="B182" s="124"/>
      <c r="C182" s="154" t="s">
        <v>292</v>
      </c>
      <c r="D182" s="154" t="s">
        <v>151</v>
      </c>
      <c r="E182" s="155" t="s">
        <v>293</v>
      </c>
      <c r="F182" s="156" t="s">
        <v>294</v>
      </c>
      <c r="G182" s="157" t="s">
        <v>183</v>
      </c>
      <c r="H182" s="158">
        <v>4.6890000000000001</v>
      </c>
      <c r="I182" s="159"/>
      <c r="J182" s="160">
        <f>ROUND(I182*H182,2)</f>
        <v>0</v>
      </c>
      <c r="K182" s="161"/>
      <c r="L182" s="29"/>
      <c r="M182" s="162" t="s">
        <v>1</v>
      </c>
      <c r="N182" s="123" t="s">
        <v>41</v>
      </c>
      <c r="P182" s="163">
        <f>O182*H182</f>
        <v>0</v>
      </c>
      <c r="Q182" s="163">
        <v>0</v>
      </c>
      <c r="R182" s="163">
        <f>Q182*H182</f>
        <v>0</v>
      </c>
      <c r="S182" s="163">
        <v>0</v>
      </c>
      <c r="T182" s="164">
        <f>S182*H182</f>
        <v>0</v>
      </c>
      <c r="AR182" s="165" t="s">
        <v>155</v>
      </c>
      <c r="AT182" s="165" t="s">
        <v>151</v>
      </c>
      <c r="AU182" s="165" t="s">
        <v>88</v>
      </c>
      <c r="AY182" s="14" t="s">
        <v>149</v>
      </c>
      <c r="BE182" s="166">
        <f>IF(N182="základná",J182,0)</f>
        <v>0</v>
      </c>
      <c r="BF182" s="166">
        <f>IF(N182="znížená",J182,0)</f>
        <v>0</v>
      </c>
      <c r="BG182" s="166">
        <f>IF(N182="zákl. prenesená",J182,0)</f>
        <v>0</v>
      </c>
      <c r="BH182" s="166">
        <f>IF(N182="zníž. prenesená",J182,0)</f>
        <v>0</v>
      </c>
      <c r="BI182" s="166">
        <f>IF(N182="nulová",J182,0)</f>
        <v>0</v>
      </c>
      <c r="BJ182" s="14" t="s">
        <v>88</v>
      </c>
      <c r="BK182" s="166">
        <f>ROUND(I182*H182,2)</f>
        <v>0</v>
      </c>
      <c r="BL182" s="14" t="s">
        <v>155</v>
      </c>
      <c r="BM182" s="165" t="s">
        <v>295</v>
      </c>
    </row>
    <row r="183" spans="2:65" s="11" customFormat="1" ht="22.9" customHeight="1" x14ac:dyDescent="0.2">
      <c r="B183" s="142"/>
      <c r="D183" s="143" t="s">
        <v>74</v>
      </c>
      <c r="E183" s="152" t="s">
        <v>296</v>
      </c>
      <c r="F183" s="152" t="s">
        <v>297</v>
      </c>
      <c r="I183" s="145"/>
      <c r="J183" s="153">
        <f>BK183</f>
        <v>0</v>
      </c>
      <c r="L183" s="142"/>
      <c r="M183" s="147"/>
      <c r="P183" s="148">
        <f>P184</f>
        <v>0</v>
      </c>
      <c r="R183" s="148">
        <f>R184</f>
        <v>0</v>
      </c>
      <c r="T183" s="149">
        <f>T184</f>
        <v>0</v>
      </c>
      <c r="AR183" s="143" t="s">
        <v>82</v>
      </c>
      <c r="AT183" s="150" t="s">
        <v>74</v>
      </c>
      <c r="AU183" s="150" t="s">
        <v>82</v>
      </c>
      <c r="AY183" s="143" t="s">
        <v>149</v>
      </c>
      <c r="BK183" s="151">
        <f>BK184</f>
        <v>0</v>
      </c>
    </row>
    <row r="184" spans="2:65" s="1" customFormat="1" ht="33" customHeight="1" x14ac:dyDescent="0.2">
      <c r="B184" s="124"/>
      <c r="C184" s="154" t="s">
        <v>298</v>
      </c>
      <c r="D184" s="154" t="s">
        <v>151</v>
      </c>
      <c r="E184" s="155" t="s">
        <v>299</v>
      </c>
      <c r="F184" s="156" t="s">
        <v>300</v>
      </c>
      <c r="G184" s="157" t="s">
        <v>183</v>
      </c>
      <c r="H184" s="158">
        <v>105.872</v>
      </c>
      <c r="I184" s="159"/>
      <c r="J184" s="160">
        <f>ROUND(I184*H184,2)</f>
        <v>0</v>
      </c>
      <c r="K184" s="161"/>
      <c r="L184" s="29"/>
      <c r="M184" s="162" t="s">
        <v>1</v>
      </c>
      <c r="N184" s="123" t="s">
        <v>41</v>
      </c>
      <c r="P184" s="163">
        <f>O184*H184</f>
        <v>0</v>
      </c>
      <c r="Q184" s="163">
        <v>0</v>
      </c>
      <c r="R184" s="163">
        <f>Q184*H184</f>
        <v>0</v>
      </c>
      <c r="S184" s="163">
        <v>0</v>
      </c>
      <c r="T184" s="164">
        <f>S184*H184</f>
        <v>0</v>
      </c>
      <c r="AR184" s="165" t="s">
        <v>155</v>
      </c>
      <c r="AT184" s="165" t="s">
        <v>151</v>
      </c>
      <c r="AU184" s="165" t="s">
        <v>88</v>
      </c>
      <c r="AY184" s="14" t="s">
        <v>149</v>
      </c>
      <c r="BE184" s="166">
        <f>IF(N184="základná",J184,0)</f>
        <v>0</v>
      </c>
      <c r="BF184" s="166">
        <f>IF(N184="znížená",J184,0)</f>
        <v>0</v>
      </c>
      <c r="BG184" s="166">
        <f>IF(N184="zákl. prenesená",J184,0)</f>
        <v>0</v>
      </c>
      <c r="BH184" s="166">
        <f>IF(N184="zníž. prenesená",J184,0)</f>
        <v>0</v>
      </c>
      <c r="BI184" s="166">
        <f>IF(N184="nulová",J184,0)</f>
        <v>0</v>
      </c>
      <c r="BJ184" s="14" t="s">
        <v>88</v>
      </c>
      <c r="BK184" s="166">
        <f>ROUND(I184*H184,2)</f>
        <v>0</v>
      </c>
      <c r="BL184" s="14" t="s">
        <v>155</v>
      </c>
      <c r="BM184" s="165" t="s">
        <v>301</v>
      </c>
    </row>
    <row r="185" spans="2:65" s="11" customFormat="1" ht="25.9" customHeight="1" x14ac:dyDescent="0.2">
      <c r="B185" s="142"/>
      <c r="D185" s="143" t="s">
        <v>74</v>
      </c>
      <c r="E185" s="144" t="s">
        <v>302</v>
      </c>
      <c r="F185" s="144" t="s">
        <v>303</v>
      </c>
      <c r="I185" s="145"/>
      <c r="J185" s="146">
        <f>BK185</f>
        <v>0</v>
      </c>
      <c r="L185" s="142"/>
      <c r="M185" s="147"/>
      <c r="P185" s="148">
        <f>P186</f>
        <v>0</v>
      </c>
      <c r="R185" s="148">
        <f>R186</f>
        <v>8.8000000000000005E-3</v>
      </c>
      <c r="T185" s="149">
        <f>T186</f>
        <v>0</v>
      </c>
      <c r="AR185" s="143" t="s">
        <v>88</v>
      </c>
      <c r="AT185" s="150" t="s">
        <v>74</v>
      </c>
      <c r="AU185" s="150" t="s">
        <v>75</v>
      </c>
      <c r="AY185" s="143" t="s">
        <v>149</v>
      </c>
      <c r="BK185" s="151">
        <f>BK186</f>
        <v>0</v>
      </c>
    </row>
    <row r="186" spans="2:65" s="11" customFormat="1" ht="22.9" customHeight="1" x14ac:dyDescent="0.2">
      <c r="B186" s="142"/>
      <c r="D186" s="143" t="s">
        <v>74</v>
      </c>
      <c r="E186" s="152" t="s">
        <v>304</v>
      </c>
      <c r="F186" s="152" t="s">
        <v>305</v>
      </c>
      <c r="I186" s="145"/>
      <c r="J186" s="153">
        <f>BK186</f>
        <v>0</v>
      </c>
      <c r="L186" s="142"/>
      <c r="M186" s="147"/>
      <c r="P186" s="148">
        <f>SUM(P187:P189)</f>
        <v>0</v>
      </c>
      <c r="R186" s="148">
        <f>SUM(R187:R189)</f>
        <v>8.8000000000000005E-3</v>
      </c>
      <c r="T186" s="149">
        <f>SUM(T187:T189)</f>
        <v>0</v>
      </c>
      <c r="AR186" s="143" t="s">
        <v>88</v>
      </c>
      <c r="AT186" s="150" t="s">
        <v>74</v>
      </c>
      <c r="AU186" s="150" t="s">
        <v>82</v>
      </c>
      <c r="AY186" s="143" t="s">
        <v>149</v>
      </c>
      <c r="BK186" s="151">
        <f>SUM(BK187:BK189)</f>
        <v>0</v>
      </c>
    </row>
    <row r="187" spans="2:65" s="1" customFormat="1" ht="37.9" customHeight="1" x14ac:dyDescent="0.2">
      <c r="B187" s="124"/>
      <c r="C187" s="154" t="s">
        <v>306</v>
      </c>
      <c r="D187" s="154" t="s">
        <v>151</v>
      </c>
      <c r="E187" s="155" t="s">
        <v>307</v>
      </c>
      <c r="F187" s="156" t="s">
        <v>308</v>
      </c>
      <c r="G187" s="157" t="s">
        <v>228</v>
      </c>
      <c r="H187" s="158">
        <v>1</v>
      </c>
      <c r="I187" s="159"/>
      <c r="J187" s="160">
        <f>ROUND(I187*H187,2)</f>
        <v>0</v>
      </c>
      <c r="K187" s="161"/>
      <c r="L187" s="29"/>
      <c r="M187" s="162" t="s">
        <v>1</v>
      </c>
      <c r="N187" s="123" t="s">
        <v>41</v>
      </c>
      <c r="P187" s="163">
        <f>O187*H187</f>
        <v>0</v>
      </c>
      <c r="Q187" s="163">
        <v>0</v>
      </c>
      <c r="R187" s="163">
        <f>Q187*H187</f>
        <v>0</v>
      </c>
      <c r="S187" s="163">
        <v>0</v>
      </c>
      <c r="T187" s="164">
        <f>S187*H187</f>
        <v>0</v>
      </c>
      <c r="AR187" s="165" t="s">
        <v>220</v>
      </c>
      <c r="AT187" s="165" t="s">
        <v>151</v>
      </c>
      <c r="AU187" s="165" t="s">
        <v>88</v>
      </c>
      <c r="AY187" s="14" t="s">
        <v>149</v>
      </c>
      <c r="BE187" s="166">
        <f>IF(N187="základná",J187,0)</f>
        <v>0</v>
      </c>
      <c r="BF187" s="166">
        <f>IF(N187="znížená",J187,0)</f>
        <v>0</v>
      </c>
      <c r="BG187" s="166">
        <f>IF(N187="zákl. prenesená",J187,0)</f>
        <v>0</v>
      </c>
      <c r="BH187" s="166">
        <f>IF(N187="zníž. prenesená",J187,0)</f>
        <v>0</v>
      </c>
      <c r="BI187" s="166">
        <f>IF(N187="nulová",J187,0)</f>
        <v>0</v>
      </c>
      <c r="BJ187" s="14" t="s">
        <v>88</v>
      </c>
      <c r="BK187" s="166">
        <f>ROUND(I187*H187,2)</f>
        <v>0</v>
      </c>
      <c r="BL187" s="14" t="s">
        <v>220</v>
      </c>
      <c r="BM187" s="165" t="s">
        <v>309</v>
      </c>
    </row>
    <row r="188" spans="2:65" s="1" customFormat="1" ht="37.9" customHeight="1" x14ac:dyDescent="0.2">
      <c r="B188" s="124"/>
      <c r="C188" s="175" t="s">
        <v>310</v>
      </c>
      <c r="D188" s="175" t="s">
        <v>192</v>
      </c>
      <c r="E188" s="176" t="s">
        <v>311</v>
      </c>
      <c r="F188" s="177" t="s">
        <v>312</v>
      </c>
      <c r="G188" s="178" t="s">
        <v>228</v>
      </c>
      <c r="H188" s="179">
        <v>1</v>
      </c>
      <c r="I188" s="180"/>
      <c r="J188" s="181">
        <f>ROUND(I188*H188,2)</f>
        <v>0</v>
      </c>
      <c r="K188" s="182"/>
      <c r="L188" s="183"/>
      <c r="M188" s="184" t="s">
        <v>1</v>
      </c>
      <c r="N188" s="185" t="s">
        <v>41</v>
      </c>
      <c r="P188" s="163">
        <f>O188*H188</f>
        <v>0</v>
      </c>
      <c r="Q188" s="163">
        <v>8.8000000000000005E-3</v>
      </c>
      <c r="R188" s="163">
        <f>Q188*H188</f>
        <v>8.8000000000000005E-3</v>
      </c>
      <c r="S188" s="163">
        <v>0</v>
      </c>
      <c r="T188" s="164">
        <f>S188*H188</f>
        <v>0</v>
      </c>
      <c r="AR188" s="165" t="s">
        <v>288</v>
      </c>
      <c r="AT188" s="165" t="s">
        <v>192</v>
      </c>
      <c r="AU188" s="165" t="s">
        <v>88</v>
      </c>
      <c r="AY188" s="14" t="s">
        <v>149</v>
      </c>
      <c r="BE188" s="166">
        <f>IF(N188="základná",J188,0)</f>
        <v>0</v>
      </c>
      <c r="BF188" s="166">
        <f>IF(N188="znížená",J188,0)</f>
        <v>0</v>
      </c>
      <c r="BG188" s="166">
        <f>IF(N188="zákl. prenesená",J188,0)</f>
        <v>0</v>
      </c>
      <c r="BH188" s="166">
        <f>IF(N188="zníž. prenesená",J188,0)</f>
        <v>0</v>
      </c>
      <c r="BI188" s="166">
        <f>IF(N188="nulová",J188,0)</f>
        <v>0</v>
      </c>
      <c r="BJ188" s="14" t="s">
        <v>88</v>
      </c>
      <c r="BK188" s="166">
        <f>ROUND(I188*H188,2)</f>
        <v>0</v>
      </c>
      <c r="BL188" s="14" t="s">
        <v>220</v>
      </c>
      <c r="BM188" s="165" t="s">
        <v>313</v>
      </c>
    </row>
    <row r="189" spans="2:65" s="1" customFormat="1" ht="24.2" customHeight="1" x14ac:dyDescent="0.2">
      <c r="B189" s="124"/>
      <c r="C189" s="154" t="s">
        <v>314</v>
      </c>
      <c r="D189" s="154" t="s">
        <v>151</v>
      </c>
      <c r="E189" s="155" t="s">
        <v>315</v>
      </c>
      <c r="F189" s="156" t="s">
        <v>316</v>
      </c>
      <c r="G189" s="157" t="s">
        <v>317</v>
      </c>
      <c r="H189" s="186"/>
      <c r="I189" s="159"/>
      <c r="J189" s="160">
        <f>ROUND(I189*H189,2)</f>
        <v>0</v>
      </c>
      <c r="K189" s="161"/>
      <c r="L189" s="29"/>
      <c r="M189" s="187" t="s">
        <v>1</v>
      </c>
      <c r="N189" s="188" t="s">
        <v>41</v>
      </c>
      <c r="O189" s="189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AR189" s="165" t="s">
        <v>220</v>
      </c>
      <c r="AT189" s="165" t="s">
        <v>151</v>
      </c>
      <c r="AU189" s="165" t="s">
        <v>88</v>
      </c>
      <c r="AY189" s="14" t="s">
        <v>149</v>
      </c>
      <c r="BE189" s="166">
        <f>IF(N189="základná",J189,0)</f>
        <v>0</v>
      </c>
      <c r="BF189" s="166">
        <f>IF(N189="znížená",J189,0)</f>
        <v>0</v>
      </c>
      <c r="BG189" s="166">
        <f>IF(N189="zákl. prenesená",J189,0)</f>
        <v>0</v>
      </c>
      <c r="BH189" s="166">
        <f>IF(N189="zníž. prenesená",J189,0)</f>
        <v>0</v>
      </c>
      <c r="BI189" s="166">
        <f>IF(N189="nulová",J189,0)</f>
        <v>0</v>
      </c>
      <c r="BJ189" s="14" t="s">
        <v>88</v>
      </c>
      <c r="BK189" s="166">
        <f>ROUND(I189*H189,2)</f>
        <v>0</v>
      </c>
      <c r="BL189" s="14" t="s">
        <v>220</v>
      </c>
      <c r="BM189" s="165" t="s">
        <v>318</v>
      </c>
    </row>
    <row r="190" spans="2:65" s="1" customFormat="1" ht="6.95" customHeight="1" x14ac:dyDescent="0.2">
      <c r="B190" s="42"/>
      <c r="C190" s="43"/>
      <c r="D190" s="43"/>
      <c r="E190" s="43"/>
      <c r="F190" s="43"/>
      <c r="G190" s="43"/>
      <c r="H190" s="43"/>
      <c r="I190" s="43"/>
      <c r="J190" s="43"/>
      <c r="K190" s="43"/>
      <c r="L190" s="29"/>
    </row>
  </sheetData>
  <autoFilter ref="C138:K189" xr:uid="{00000000-0009-0000-0000-000001000000}"/>
  <mergeCells count="17">
    <mergeCell ref="E131:H131"/>
    <mergeCell ref="L2:V2"/>
    <mergeCell ref="D113:F113"/>
    <mergeCell ref="D114:F114"/>
    <mergeCell ref="D115:F115"/>
    <mergeCell ref="E127:H127"/>
    <mergeCell ref="E129:H129"/>
    <mergeCell ref="E85:H85"/>
    <mergeCell ref="E87:H87"/>
    <mergeCell ref="E89:H89"/>
    <mergeCell ref="D111:F111"/>
    <mergeCell ref="D112:F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2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94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ht="12" customHeight="1" x14ac:dyDescent="0.2">
      <c r="B8" s="17"/>
      <c r="D8" s="24" t="s">
        <v>105</v>
      </c>
      <c r="L8" s="17"/>
    </row>
    <row r="9" spans="2:46" s="1" customFormat="1" ht="16.5" customHeight="1" x14ac:dyDescent="0.2">
      <c r="B9" s="29"/>
      <c r="E9" s="235" t="s">
        <v>319</v>
      </c>
      <c r="F9" s="237"/>
      <c r="G9" s="237"/>
      <c r="H9" s="237"/>
      <c r="L9" s="29"/>
    </row>
    <row r="10" spans="2:46" s="1" customFormat="1" ht="12" customHeight="1" x14ac:dyDescent="0.2">
      <c r="B10" s="29"/>
      <c r="D10" s="24" t="s">
        <v>107</v>
      </c>
      <c r="L10" s="29"/>
    </row>
    <row r="11" spans="2:46" s="1" customFormat="1" ht="16.5" customHeight="1" x14ac:dyDescent="0.2">
      <c r="B11" s="29"/>
      <c r="E11" s="192" t="s">
        <v>320</v>
      </c>
      <c r="F11" s="237"/>
      <c r="G11" s="237"/>
      <c r="H11" s="237"/>
      <c r="L11" s="29"/>
    </row>
    <row r="12" spans="2:46" s="1" customFormat="1" ht="11.25" x14ac:dyDescent="0.2">
      <c r="B12" s="29"/>
      <c r="L12" s="29"/>
    </row>
    <row r="13" spans="2:46" s="1" customFormat="1" ht="12" customHeight="1" x14ac:dyDescent="0.2">
      <c r="B13" s="29"/>
      <c r="D13" s="24" t="s">
        <v>17</v>
      </c>
      <c r="F13" s="22" t="s">
        <v>1</v>
      </c>
      <c r="I13" s="24" t="s">
        <v>18</v>
      </c>
      <c r="J13" s="22" t="s">
        <v>1</v>
      </c>
      <c r="L13" s="29"/>
    </row>
    <row r="14" spans="2:46" s="1" customFormat="1" ht="12" customHeight="1" x14ac:dyDescent="0.2">
      <c r="B14" s="29"/>
      <c r="D14" s="24" t="s">
        <v>19</v>
      </c>
      <c r="F14" s="22" t="s">
        <v>20</v>
      </c>
      <c r="I14" s="24" t="s">
        <v>21</v>
      </c>
      <c r="J14" s="50" t="str">
        <f>'Rekapitulácia stavby'!AN8</f>
        <v>27. 9. 2024</v>
      </c>
      <c r="L14" s="29"/>
    </row>
    <row r="15" spans="2:46" s="1" customFormat="1" ht="10.9" customHeight="1" x14ac:dyDescent="0.2">
      <c r="B15" s="29"/>
      <c r="L15" s="29"/>
    </row>
    <row r="16" spans="2:46" s="1" customFormat="1" ht="12" customHeight="1" x14ac:dyDescent="0.2">
      <c r="B16" s="29"/>
      <c r="D16" s="24" t="s">
        <v>23</v>
      </c>
      <c r="I16" s="24" t="s">
        <v>24</v>
      </c>
      <c r="J16" s="22" t="s">
        <v>1</v>
      </c>
      <c r="L16" s="29"/>
    </row>
    <row r="17" spans="2:12" s="1" customFormat="1" ht="18" customHeight="1" x14ac:dyDescent="0.2">
      <c r="B17" s="29"/>
      <c r="E17" s="22" t="s">
        <v>25</v>
      </c>
      <c r="I17" s="24" t="s">
        <v>26</v>
      </c>
      <c r="J17" s="22" t="s">
        <v>1</v>
      </c>
      <c r="L17" s="29"/>
    </row>
    <row r="18" spans="2:12" s="1" customFormat="1" ht="6.95" customHeight="1" x14ac:dyDescent="0.2">
      <c r="B18" s="29"/>
      <c r="L18" s="29"/>
    </row>
    <row r="19" spans="2:12" s="1" customFormat="1" ht="12" customHeight="1" x14ac:dyDescent="0.2">
      <c r="B19" s="29"/>
      <c r="D19" s="24" t="s">
        <v>27</v>
      </c>
      <c r="I19" s="24" t="s">
        <v>24</v>
      </c>
      <c r="J19" s="25" t="str">
        <f>'Rekapitulácia stavby'!AN13</f>
        <v>Vyplň údaj</v>
      </c>
      <c r="L19" s="29"/>
    </row>
    <row r="20" spans="2:12" s="1" customFormat="1" ht="18" customHeight="1" x14ac:dyDescent="0.2">
      <c r="B20" s="29"/>
      <c r="E20" s="238" t="str">
        <f>'Rekapitulácia stavby'!E14</f>
        <v>Vyplň údaj</v>
      </c>
      <c r="F20" s="218"/>
      <c r="G20" s="218"/>
      <c r="H20" s="218"/>
      <c r="I20" s="24" t="s">
        <v>26</v>
      </c>
      <c r="J20" s="25" t="str">
        <f>'Rekapitulácia stavby'!AN14</f>
        <v>Vyplň údaj</v>
      </c>
      <c r="L20" s="29"/>
    </row>
    <row r="21" spans="2:12" s="1" customFormat="1" ht="6.95" customHeight="1" x14ac:dyDescent="0.2">
      <c r="B21" s="29"/>
      <c r="L21" s="29"/>
    </row>
    <row r="22" spans="2:12" s="1" customFormat="1" ht="12" customHeight="1" x14ac:dyDescent="0.2">
      <c r="B22" s="29"/>
      <c r="D22" s="24" t="s">
        <v>29</v>
      </c>
      <c r="I22" s="24" t="s">
        <v>24</v>
      </c>
      <c r="J22" s="22" t="s">
        <v>1</v>
      </c>
      <c r="L22" s="29"/>
    </row>
    <row r="23" spans="2:12" s="1" customFormat="1" ht="18" customHeight="1" x14ac:dyDescent="0.2">
      <c r="B23" s="29"/>
      <c r="E23" s="22" t="s">
        <v>30</v>
      </c>
      <c r="I23" s="24" t="s">
        <v>26</v>
      </c>
      <c r="J23" s="22" t="s">
        <v>1</v>
      </c>
      <c r="L23" s="29"/>
    </row>
    <row r="24" spans="2:12" s="1" customFormat="1" ht="6.95" customHeight="1" x14ac:dyDescent="0.2">
      <c r="B24" s="29"/>
      <c r="L24" s="29"/>
    </row>
    <row r="25" spans="2:12" s="1" customFormat="1" ht="12" customHeight="1" x14ac:dyDescent="0.2">
      <c r="B25" s="29"/>
      <c r="D25" s="24" t="s">
        <v>32</v>
      </c>
      <c r="I25" s="24" t="s">
        <v>24</v>
      </c>
      <c r="J25" s="22" t="str">
        <f>IF('Rekapitulácia stavby'!AN19="","",'Rekapitulácia stavby'!AN19)</f>
        <v/>
      </c>
      <c r="L25" s="29"/>
    </row>
    <row r="26" spans="2:12" s="1" customFormat="1" ht="18" customHeight="1" x14ac:dyDescent="0.2">
      <c r="B26" s="29"/>
      <c r="E26" s="22" t="str">
        <f>IF('Rekapitulácia stavby'!E20="","",'Rekapitulácia stavby'!E20)</f>
        <v xml:space="preserve"> </v>
      </c>
      <c r="I26" s="24" t="s">
        <v>26</v>
      </c>
      <c r="J26" s="22" t="str">
        <f>IF('Rekapitulácia stavby'!AN20="","",'Rekapitulácia stavby'!AN20)</f>
        <v/>
      </c>
      <c r="L26" s="29"/>
    </row>
    <row r="27" spans="2:12" s="1" customFormat="1" ht="6.95" customHeight="1" x14ac:dyDescent="0.2">
      <c r="B27" s="29"/>
      <c r="L27" s="29"/>
    </row>
    <row r="28" spans="2:12" s="1" customFormat="1" ht="12" customHeight="1" x14ac:dyDescent="0.2">
      <c r="B28" s="29"/>
      <c r="D28" s="24" t="s">
        <v>34</v>
      </c>
      <c r="L28" s="29"/>
    </row>
    <row r="29" spans="2:12" s="7" customFormat="1" ht="16.5" customHeight="1" x14ac:dyDescent="0.2">
      <c r="B29" s="92"/>
      <c r="E29" s="223" t="s">
        <v>1</v>
      </c>
      <c r="F29" s="223"/>
      <c r="G29" s="223"/>
      <c r="H29" s="223"/>
      <c r="L29" s="92"/>
    </row>
    <row r="30" spans="2:12" s="1" customFormat="1" ht="6.95" customHeight="1" x14ac:dyDescent="0.2">
      <c r="B30" s="29"/>
      <c r="L30" s="29"/>
    </row>
    <row r="31" spans="2:12" s="1" customFormat="1" ht="6.95" customHeight="1" x14ac:dyDescent="0.2">
      <c r="B31" s="29"/>
      <c r="D31" s="51"/>
      <c r="E31" s="51"/>
      <c r="F31" s="51"/>
      <c r="G31" s="51"/>
      <c r="H31" s="51"/>
      <c r="I31" s="51"/>
      <c r="J31" s="51"/>
      <c r="K31" s="51"/>
      <c r="L31" s="29"/>
    </row>
    <row r="32" spans="2:12" s="1" customFormat="1" ht="14.45" customHeight="1" x14ac:dyDescent="0.2">
      <c r="B32" s="29"/>
      <c r="D32" s="22" t="s">
        <v>109</v>
      </c>
      <c r="J32" s="97">
        <f>J98</f>
        <v>0</v>
      </c>
      <c r="L32" s="29"/>
    </row>
    <row r="33" spans="2:12" s="1" customFormat="1" ht="14.45" customHeight="1" x14ac:dyDescent="0.2">
      <c r="B33" s="29"/>
      <c r="D33" s="98" t="s">
        <v>110</v>
      </c>
      <c r="J33" s="97">
        <f>J107</f>
        <v>0</v>
      </c>
      <c r="L33" s="29"/>
    </row>
    <row r="34" spans="2:12" s="1" customFormat="1" ht="25.35" customHeight="1" x14ac:dyDescent="0.2">
      <c r="B34" s="29"/>
      <c r="D34" s="99" t="s">
        <v>35</v>
      </c>
      <c r="J34" s="64">
        <f>ROUND(J32 + J33, 2)</f>
        <v>0</v>
      </c>
      <c r="L34" s="29"/>
    </row>
    <row r="35" spans="2:12" s="1" customFormat="1" ht="6.95" customHeight="1" x14ac:dyDescent="0.2">
      <c r="B35" s="29"/>
      <c r="D35" s="51"/>
      <c r="E35" s="51"/>
      <c r="F35" s="51"/>
      <c r="G35" s="51"/>
      <c r="H35" s="51"/>
      <c r="I35" s="51"/>
      <c r="J35" s="51"/>
      <c r="K35" s="51"/>
      <c r="L35" s="29"/>
    </row>
    <row r="36" spans="2:12" s="1" customFormat="1" ht="14.45" customHeight="1" x14ac:dyDescent="0.2">
      <c r="B36" s="29"/>
      <c r="F36" s="32" t="s">
        <v>37</v>
      </c>
      <c r="I36" s="32" t="s">
        <v>36</v>
      </c>
      <c r="J36" s="32" t="s">
        <v>38</v>
      </c>
      <c r="L36" s="29"/>
    </row>
    <row r="37" spans="2:12" s="1" customFormat="1" ht="14.45" customHeight="1" x14ac:dyDescent="0.2">
      <c r="B37" s="29"/>
      <c r="D37" s="53" t="s">
        <v>39</v>
      </c>
      <c r="E37" s="34" t="s">
        <v>40</v>
      </c>
      <c r="F37" s="100">
        <f>ROUND((SUM(BE107:BE114) + SUM(BE136:BE171)),  2)</f>
        <v>0</v>
      </c>
      <c r="G37" s="96"/>
      <c r="H37" s="96"/>
      <c r="I37" s="101">
        <v>0.2</v>
      </c>
      <c r="J37" s="100">
        <f>ROUND(((SUM(BE107:BE114) + SUM(BE136:BE171))*I37),  2)</f>
        <v>0</v>
      </c>
      <c r="L37" s="29"/>
    </row>
    <row r="38" spans="2:12" s="1" customFormat="1" ht="14.45" customHeight="1" x14ac:dyDescent="0.2">
      <c r="B38" s="29"/>
      <c r="E38" s="34" t="s">
        <v>41</v>
      </c>
      <c r="F38" s="100">
        <f>ROUND((SUM(BF107:BF114) + SUM(BF136:BF171)),  2)</f>
        <v>0</v>
      </c>
      <c r="G38" s="96"/>
      <c r="H38" s="96"/>
      <c r="I38" s="101">
        <v>0.2</v>
      </c>
      <c r="J38" s="100">
        <f>ROUND(((SUM(BF107:BF114) + SUM(BF136:BF171))*I38),  2)</f>
        <v>0</v>
      </c>
      <c r="L38" s="29"/>
    </row>
    <row r="39" spans="2:12" s="1" customFormat="1" ht="14.45" hidden="1" customHeight="1" x14ac:dyDescent="0.2">
      <c r="B39" s="29"/>
      <c r="E39" s="24" t="s">
        <v>42</v>
      </c>
      <c r="F39" s="84">
        <f>ROUND((SUM(BG107:BG114) + SUM(BG136:BG171)),  2)</f>
        <v>0</v>
      </c>
      <c r="I39" s="102">
        <v>0.2</v>
      </c>
      <c r="J39" s="84">
        <f>0</f>
        <v>0</v>
      </c>
      <c r="L39" s="29"/>
    </row>
    <row r="40" spans="2:12" s="1" customFormat="1" ht="14.45" hidden="1" customHeight="1" x14ac:dyDescent="0.2">
      <c r="B40" s="29"/>
      <c r="E40" s="24" t="s">
        <v>43</v>
      </c>
      <c r="F40" s="84">
        <f>ROUND((SUM(BH107:BH114) + SUM(BH136:BH171)),  2)</f>
        <v>0</v>
      </c>
      <c r="I40" s="102">
        <v>0.2</v>
      </c>
      <c r="J40" s="84">
        <f>0</f>
        <v>0</v>
      </c>
      <c r="L40" s="29"/>
    </row>
    <row r="41" spans="2:12" s="1" customFormat="1" ht="14.45" hidden="1" customHeight="1" x14ac:dyDescent="0.2">
      <c r="B41" s="29"/>
      <c r="E41" s="34" t="s">
        <v>44</v>
      </c>
      <c r="F41" s="100">
        <f>ROUND((SUM(BI107:BI114) + SUM(BI136:BI171)),  2)</f>
        <v>0</v>
      </c>
      <c r="G41" s="96"/>
      <c r="H41" s="96"/>
      <c r="I41" s="101">
        <v>0</v>
      </c>
      <c r="J41" s="100">
        <f>0</f>
        <v>0</v>
      </c>
      <c r="L41" s="29"/>
    </row>
    <row r="42" spans="2:12" s="1" customFormat="1" ht="6.95" customHeight="1" x14ac:dyDescent="0.2">
      <c r="B42" s="29"/>
      <c r="L42" s="29"/>
    </row>
    <row r="43" spans="2:12" s="1" customFormat="1" ht="25.35" customHeight="1" x14ac:dyDescent="0.2">
      <c r="B43" s="29"/>
      <c r="C43" s="103"/>
      <c r="D43" s="104" t="s">
        <v>45</v>
      </c>
      <c r="E43" s="55"/>
      <c r="F43" s="55"/>
      <c r="G43" s="105" t="s">
        <v>46</v>
      </c>
      <c r="H43" s="106" t="s">
        <v>47</v>
      </c>
      <c r="I43" s="55"/>
      <c r="J43" s="107">
        <f>SUM(J34:J41)</f>
        <v>0</v>
      </c>
      <c r="K43" s="108"/>
      <c r="L43" s="29"/>
    </row>
    <row r="44" spans="2:12" s="1" customFormat="1" ht="14.45" customHeight="1" x14ac:dyDescent="0.2">
      <c r="B44" s="29"/>
      <c r="L44" s="29"/>
    </row>
    <row r="45" spans="2:12" ht="14.45" customHeight="1" x14ac:dyDescent="0.2">
      <c r="B45" s="17"/>
      <c r="L45" s="17"/>
    </row>
    <row r="46" spans="2:12" ht="14.45" customHeight="1" x14ac:dyDescent="0.2">
      <c r="B46" s="17"/>
      <c r="L46" s="17"/>
    </row>
    <row r="47" spans="2:12" ht="14.45" customHeight="1" x14ac:dyDescent="0.2">
      <c r="B47" s="17"/>
      <c r="L47" s="17"/>
    </row>
    <row r="48" spans="2:1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12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12" s="1" customFormat="1" ht="24.95" customHeight="1" x14ac:dyDescent="0.2">
      <c r="B82" s="29"/>
      <c r="C82" s="18" t="s">
        <v>111</v>
      </c>
      <c r="L82" s="29"/>
    </row>
    <row r="83" spans="2:12" s="1" customFormat="1" ht="6.95" customHeight="1" x14ac:dyDescent="0.2">
      <c r="B83" s="29"/>
      <c r="L83" s="29"/>
    </row>
    <row r="84" spans="2:12" s="1" customFormat="1" ht="12" customHeight="1" x14ac:dyDescent="0.2">
      <c r="B84" s="29"/>
      <c r="C84" s="24" t="s">
        <v>15</v>
      </c>
      <c r="L84" s="29"/>
    </row>
    <row r="85" spans="2:12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12" ht="12" customHeight="1" x14ac:dyDescent="0.2">
      <c r="B86" s="17"/>
      <c r="C86" s="24" t="s">
        <v>105</v>
      </c>
      <c r="L86" s="17"/>
    </row>
    <row r="87" spans="2:12" s="1" customFormat="1" ht="16.5" customHeight="1" x14ac:dyDescent="0.2">
      <c r="B87" s="29"/>
      <c r="E87" s="235" t="s">
        <v>319</v>
      </c>
      <c r="F87" s="237"/>
      <c r="G87" s="237"/>
      <c r="H87" s="237"/>
      <c r="L87" s="29"/>
    </row>
    <row r="88" spans="2:12" s="1" customFormat="1" ht="12" customHeight="1" x14ac:dyDescent="0.2">
      <c r="B88" s="29"/>
      <c r="C88" s="24" t="s">
        <v>107</v>
      </c>
      <c r="L88" s="29"/>
    </row>
    <row r="89" spans="2:12" s="1" customFormat="1" ht="16.5" customHeight="1" x14ac:dyDescent="0.2">
      <c r="B89" s="29"/>
      <c r="E89" s="192" t="str">
        <f>E11</f>
        <v>SO 203.03 - Kanalizácia</v>
      </c>
      <c r="F89" s="237"/>
      <c r="G89" s="237"/>
      <c r="H89" s="237"/>
      <c r="L89" s="29"/>
    </row>
    <row r="90" spans="2:12" s="1" customFormat="1" ht="6.95" customHeight="1" x14ac:dyDescent="0.2">
      <c r="B90" s="29"/>
      <c r="L90" s="29"/>
    </row>
    <row r="91" spans="2:12" s="1" customFormat="1" ht="12" customHeight="1" x14ac:dyDescent="0.2">
      <c r="B91" s="29"/>
      <c r="C91" s="24" t="s">
        <v>19</v>
      </c>
      <c r="F91" s="22" t="str">
        <f>F14</f>
        <v>U.S.Steel,s.r.o., Košice</v>
      </c>
      <c r="I91" s="24" t="s">
        <v>21</v>
      </c>
      <c r="J91" s="50" t="str">
        <f>IF(J14="","",J14)</f>
        <v>27. 9. 2024</v>
      </c>
      <c r="L91" s="29"/>
    </row>
    <row r="92" spans="2:12" s="1" customFormat="1" ht="6.95" customHeight="1" x14ac:dyDescent="0.2">
      <c r="B92" s="29"/>
      <c r="L92" s="29"/>
    </row>
    <row r="93" spans="2:12" s="1" customFormat="1" ht="15.2" customHeight="1" x14ac:dyDescent="0.2">
      <c r="B93" s="29"/>
      <c r="C93" s="24" t="s">
        <v>23</v>
      </c>
      <c r="F93" s="22" t="str">
        <f>E17</f>
        <v>U.S.Steel,s.r.o., Košice</v>
      </c>
      <c r="I93" s="24" t="s">
        <v>29</v>
      </c>
      <c r="J93" s="27" t="str">
        <f>E23</f>
        <v>Ing.Juríková</v>
      </c>
      <c r="L93" s="29"/>
    </row>
    <row r="94" spans="2:12" s="1" customFormat="1" ht="15.2" customHeight="1" x14ac:dyDescent="0.2">
      <c r="B94" s="29"/>
      <c r="C94" s="24" t="s">
        <v>27</v>
      </c>
      <c r="F94" s="22" t="str">
        <f>IF(E20="","",E20)</f>
        <v>Vyplň údaj</v>
      </c>
      <c r="I94" s="24" t="s">
        <v>32</v>
      </c>
      <c r="J94" s="27" t="str">
        <f>E26</f>
        <v xml:space="preserve"> </v>
      </c>
      <c r="L94" s="29"/>
    </row>
    <row r="95" spans="2:12" s="1" customFormat="1" ht="10.35" customHeight="1" x14ac:dyDescent="0.2">
      <c r="B95" s="29"/>
      <c r="L95" s="29"/>
    </row>
    <row r="96" spans="2:12" s="1" customFormat="1" ht="29.25" customHeight="1" x14ac:dyDescent="0.2">
      <c r="B96" s="29"/>
      <c r="C96" s="111" t="s">
        <v>112</v>
      </c>
      <c r="D96" s="103"/>
      <c r="E96" s="103"/>
      <c r="F96" s="103"/>
      <c r="G96" s="103"/>
      <c r="H96" s="103"/>
      <c r="I96" s="103"/>
      <c r="J96" s="112" t="s">
        <v>113</v>
      </c>
      <c r="K96" s="103"/>
      <c r="L96" s="29"/>
    </row>
    <row r="97" spans="2:65" s="1" customFormat="1" ht="10.35" customHeight="1" x14ac:dyDescent="0.2">
      <c r="B97" s="29"/>
      <c r="L97" s="29"/>
    </row>
    <row r="98" spans="2:65" s="1" customFormat="1" ht="22.9" customHeight="1" x14ac:dyDescent="0.2">
      <c r="B98" s="29"/>
      <c r="C98" s="113" t="s">
        <v>114</v>
      </c>
      <c r="J98" s="64">
        <f>J136</f>
        <v>0</v>
      </c>
      <c r="L98" s="29"/>
      <c r="AU98" s="14" t="s">
        <v>115</v>
      </c>
    </row>
    <row r="99" spans="2:65" s="8" customFormat="1" ht="24.95" customHeight="1" x14ac:dyDescent="0.2">
      <c r="B99" s="114"/>
      <c r="D99" s="115" t="s">
        <v>116</v>
      </c>
      <c r="E99" s="116"/>
      <c r="F99" s="116"/>
      <c r="G99" s="116"/>
      <c r="H99" s="116"/>
      <c r="I99" s="116"/>
      <c r="J99" s="117">
        <f>J137</f>
        <v>0</v>
      </c>
      <c r="L99" s="114"/>
    </row>
    <row r="100" spans="2:65" s="9" customFormat="1" ht="19.899999999999999" customHeight="1" x14ac:dyDescent="0.2">
      <c r="B100" s="118"/>
      <c r="D100" s="119" t="s">
        <v>117</v>
      </c>
      <c r="E100" s="120"/>
      <c r="F100" s="120"/>
      <c r="G100" s="120"/>
      <c r="H100" s="120"/>
      <c r="I100" s="120"/>
      <c r="J100" s="121">
        <f>J138</f>
        <v>0</v>
      </c>
      <c r="L100" s="118"/>
    </row>
    <row r="101" spans="2:65" s="9" customFormat="1" ht="19.899999999999999" customHeight="1" x14ac:dyDescent="0.2">
      <c r="B101" s="118"/>
      <c r="D101" s="119" t="s">
        <v>118</v>
      </c>
      <c r="E101" s="120"/>
      <c r="F101" s="120"/>
      <c r="G101" s="120"/>
      <c r="H101" s="120"/>
      <c r="I101" s="120"/>
      <c r="J101" s="121">
        <f>J150</f>
        <v>0</v>
      </c>
      <c r="L101" s="118"/>
    </row>
    <row r="102" spans="2:65" s="9" customFormat="1" ht="19.899999999999999" customHeight="1" x14ac:dyDescent="0.2">
      <c r="B102" s="118"/>
      <c r="D102" s="119" t="s">
        <v>119</v>
      </c>
      <c r="E102" s="120"/>
      <c r="F102" s="120"/>
      <c r="G102" s="120"/>
      <c r="H102" s="120"/>
      <c r="I102" s="120"/>
      <c r="J102" s="121">
        <f>J153</f>
        <v>0</v>
      </c>
      <c r="L102" s="118"/>
    </row>
    <row r="103" spans="2:65" s="9" customFormat="1" ht="19.899999999999999" customHeight="1" x14ac:dyDescent="0.2">
      <c r="B103" s="118"/>
      <c r="D103" s="119" t="s">
        <v>120</v>
      </c>
      <c r="E103" s="120"/>
      <c r="F103" s="120"/>
      <c r="G103" s="120"/>
      <c r="H103" s="120"/>
      <c r="I103" s="120"/>
      <c r="J103" s="121">
        <f>J156</f>
        <v>0</v>
      </c>
      <c r="L103" s="118"/>
    </row>
    <row r="104" spans="2:65" s="9" customFormat="1" ht="19.899999999999999" customHeight="1" x14ac:dyDescent="0.2">
      <c r="B104" s="118"/>
      <c r="D104" s="119" t="s">
        <v>122</v>
      </c>
      <c r="E104" s="120"/>
      <c r="F104" s="120"/>
      <c r="G104" s="120"/>
      <c r="H104" s="120"/>
      <c r="I104" s="120"/>
      <c r="J104" s="121">
        <f>J170</f>
        <v>0</v>
      </c>
      <c r="L104" s="118"/>
    </row>
    <row r="105" spans="2:65" s="1" customFormat="1" ht="21.75" customHeight="1" x14ac:dyDescent="0.2">
      <c r="B105" s="29"/>
      <c r="L105" s="29"/>
    </row>
    <row r="106" spans="2:65" s="1" customFormat="1" ht="6.95" customHeight="1" x14ac:dyDescent="0.2">
      <c r="B106" s="29"/>
      <c r="L106" s="29"/>
    </row>
    <row r="107" spans="2:65" s="1" customFormat="1" ht="29.25" customHeight="1" x14ac:dyDescent="0.2">
      <c r="B107" s="29"/>
      <c r="C107" s="113" t="s">
        <v>125</v>
      </c>
      <c r="J107" s="122">
        <f>ROUND(J108 + J109 + J110 + J111 + J112 + J113,2)</f>
        <v>0</v>
      </c>
      <c r="L107" s="29"/>
      <c r="N107" s="123" t="s">
        <v>39</v>
      </c>
    </row>
    <row r="108" spans="2:65" s="1" customFormat="1" ht="18" customHeight="1" x14ac:dyDescent="0.2">
      <c r="B108" s="124"/>
      <c r="C108" s="125"/>
      <c r="D108" s="239" t="s">
        <v>126</v>
      </c>
      <c r="E108" s="240"/>
      <c r="F108" s="240"/>
      <c r="G108" s="125"/>
      <c r="H108" s="125"/>
      <c r="I108" s="125"/>
      <c r="J108" s="127">
        <v>0</v>
      </c>
      <c r="K108" s="125"/>
      <c r="L108" s="124"/>
      <c r="M108" s="125"/>
      <c r="N108" s="128" t="s">
        <v>41</v>
      </c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9" t="s">
        <v>127</v>
      </c>
      <c r="AZ108" s="125"/>
      <c r="BA108" s="125"/>
      <c r="BB108" s="125"/>
      <c r="BC108" s="125"/>
      <c r="BD108" s="125"/>
      <c r="BE108" s="130">
        <f t="shared" ref="BE108:BE113" si="0">IF(N108="základná",J108,0)</f>
        <v>0</v>
      </c>
      <c r="BF108" s="130">
        <f t="shared" ref="BF108:BF113" si="1">IF(N108="znížená",J108,0)</f>
        <v>0</v>
      </c>
      <c r="BG108" s="130">
        <f t="shared" ref="BG108:BG113" si="2">IF(N108="zákl. prenesená",J108,0)</f>
        <v>0</v>
      </c>
      <c r="BH108" s="130">
        <f t="shared" ref="BH108:BH113" si="3">IF(N108="zníž. prenesená",J108,0)</f>
        <v>0</v>
      </c>
      <c r="BI108" s="130">
        <f t="shared" ref="BI108:BI113" si="4">IF(N108="nulová",J108,0)</f>
        <v>0</v>
      </c>
      <c r="BJ108" s="129" t="s">
        <v>88</v>
      </c>
      <c r="BK108" s="125"/>
      <c r="BL108" s="125"/>
      <c r="BM108" s="125"/>
    </row>
    <row r="109" spans="2:65" s="1" customFormat="1" ht="18" customHeight="1" x14ac:dyDescent="0.2">
      <c r="B109" s="124"/>
      <c r="C109" s="125"/>
      <c r="D109" s="239" t="s">
        <v>128</v>
      </c>
      <c r="E109" s="240"/>
      <c r="F109" s="240"/>
      <c r="G109" s="125"/>
      <c r="H109" s="125"/>
      <c r="I109" s="125"/>
      <c r="J109" s="127">
        <v>0</v>
      </c>
      <c r="K109" s="125"/>
      <c r="L109" s="124"/>
      <c r="M109" s="125"/>
      <c r="N109" s="128" t="s">
        <v>41</v>
      </c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9" t="s">
        <v>127</v>
      </c>
      <c r="AZ109" s="125"/>
      <c r="BA109" s="125"/>
      <c r="BB109" s="125"/>
      <c r="BC109" s="125"/>
      <c r="BD109" s="125"/>
      <c r="BE109" s="130">
        <f t="shared" si="0"/>
        <v>0</v>
      </c>
      <c r="BF109" s="130">
        <f t="shared" si="1"/>
        <v>0</v>
      </c>
      <c r="BG109" s="130">
        <f t="shared" si="2"/>
        <v>0</v>
      </c>
      <c r="BH109" s="130">
        <f t="shared" si="3"/>
        <v>0</v>
      </c>
      <c r="BI109" s="130">
        <f t="shared" si="4"/>
        <v>0</v>
      </c>
      <c r="BJ109" s="129" t="s">
        <v>88</v>
      </c>
      <c r="BK109" s="125"/>
      <c r="BL109" s="125"/>
      <c r="BM109" s="125"/>
    </row>
    <row r="110" spans="2:65" s="1" customFormat="1" ht="18" customHeight="1" x14ac:dyDescent="0.2">
      <c r="B110" s="124"/>
      <c r="C110" s="125"/>
      <c r="D110" s="239" t="s">
        <v>129</v>
      </c>
      <c r="E110" s="240"/>
      <c r="F110" s="240"/>
      <c r="G110" s="125"/>
      <c r="H110" s="125"/>
      <c r="I110" s="125"/>
      <c r="J110" s="127">
        <v>0</v>
      </c>
      <c r="K110" s="125"/>
      <c r="L110" s="124"/>
      <c r="M110" s="125"/>
      <c r="N110" s="128" t="s">
        <v>41</v>
      </c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9" t="s">
        <v>127</v>
      </c>
      <c r="AZ110" s="125"/>
      <c r="BA110" s="125"/>
      <c r="BB110" s="125"/>
      <c r="BC110" s="125"/>
      <c r="BD110" s="125"/>
      <c r="BE110" s="130">
        <f t="shared" si="0"/>
        <v>0</v>
      </c>
      <c r="BF110" s="130">
        <f t="shared" si="1"/>
        <v>0</v>
      </c>
      <c r="BG110" s="130">
        <f t="shared" si="2"/>
        <v>0</v>
      </c>
      <c r="BH110" s="130">
        <f t="shared" si="3"/>
        <v>0</v>
      </c>
      <c r="BI110" s="130">
        <f t="shared" si="4"/>
        <v>0</v>
      </c>
      <c r="BJ110" s="129" t="s">
        <v>88</v>
      </c>
      <c r="BK110" s="125"/>
      <c r="BL110" s="125"/>
      <c r="BM110" s="125"/>
    </row>
    <row r="111" spans="2:65" s="1" customFormat="1" ht="18" customHeight="1" x14ac:dyDescent="0.2">
      <c r="B111" s="124"/>
      <c r="C111" s="125"/>
      <c r="D111" s="239" t="s">
        <v>130</v>
      </c>
      <c r="E111" s="240"/>
      <c r="F111" s="240"/>
      <c r="G111" s="125"/>
      <c r="H111" s="125"/>
      <c r="I111" s="125"/>
      <c r="J111" s="127">
        <v>0</v>
      </c>
      <c r="K111" s="125"/>
      <c r="L111" s="124"/>
      <c r="M111" s="125"/>
      <c r="N111" s="128" t="s">
        <v>41</v>
      </c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9" t="s">
        <v>127</v>
      </c>
      <c r="AZ111" s="125"/>
      <c r="BA111" s="125"/>
      <c r="BB111" s="125"/>
      <c r="BC111" s="125"/>
      <c r="BD111" s="125"/>
      <c r="BE111" s="130">
        <f t="shared" si="0"/>
        <v>0</v>
      </c>
      <c r="BF111" s="130">
        <f t="shared" si="1"/>
        <v>0</v>
      </c>
      <c r="BG111" s="130">
        <f t="shared" si="2"/>
        <v>0</v>
      </c>
      <c r="BH111" s="130">
        <f t="shared" si="3"/>
        <v>0</v>
      </c>
      <c r="BI111" s="130">
        <f t="shared" si="4"/>
        <v>0</v>
      </c>
      <c r="BJ111" s="129" t="s">
        <v>88</v>
      </c>
      <c r="BK111" s="125"/>
      <c r="BL111" s="125"/>
      <c r="BM111" s="125"/>
    </row>
    <row r="112" spans="2:65" s="1" customFormat="1" ht="18" customHeight="1" x14ac:dyDescent="0.2">
      <c r="B112" s="124"/>
      <c r="C112" s="125"/>
      <c r="D112" s="239" t="s">
        <v>131</v>
      </c>
      <c r="E112" s="240"/>
      <c r="F112" s="240"/>
      <c r="G112" s="125"/>
      <c r="H112" s="125"/>
      <c r="I112" s="125"/>
      <c r="J112" s="127">
        <v>0</v>
      </c>
      <c r="K112" s="125"/>
      <c r="L112" s="124"/>
      <c r="M112" s="125"/>
      <c r="N112" s="128" t="s">
        <v>41</v>
      </c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9" t="s">
        <v>127</v>
      </c>
      <c r="AZ112" s="125"/>
      <c r="BA112" s="125"/>
      <c r="BB112" s="125"/>
      <c r="BC112" s="125"/>
      <c r="BD112" s="125"/>
      <c r="BE112" s="130">
        <f t="shared" si="0"/>
        <v>0</v>
      </c>
      <c r="BF112" s="130">
        <f t="shared" si="1"/>
        <v>0</v>
      </c>
      <c r="BG112" s="130">
        <f t="shared" si="2"/>
        <v>0</v>
      </c>
      <c r="BH112" s="130">
        <f t="shared" si="3"/>
        <v>0</v>
      </c>
      <c r="BI112" s="130">
        <f t="shared" si="4"/>
        <v>0</v>
      </c>
      <c r="BJ112" s="129" t="s">
        <v>88</v>
      </c>
      <c r="BK112" s="125"/>
      <c r="BL112" s="125"/>
      <c r="BM112" s="125"/>
    </row>
    <row r="113" spans="2:65" s="1" customFormat="1" ht="18" customHeight="1" x14ac:dyDescent="0.2">
      <c r="B113" s="124"/>
      <c r="C113" s="125"/>
      <c r="D113" s="126" t="s">
        <v>132</v>
      </c>
      <c r="E113" s="125"/>
      <c r="F113" s="125"/>
      <c r="G113" s="125"/>
      <c r="H113" s="125"/>
      <c r="I113" s="125"/>
      <c r="J113" s="127">
        <f>ROUND(J32*T113,2)</f>
        <v>0</v>
      </c>
      <c r="K113" s="125"/>
      <c r="L113" s="124"/>
      <c r="M113" s="125"/>
      <c r="N113" s="128" t="s">
        <v>41</v>
      </c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9" t="s">
        <v>133</v>
      </c>
      <c r="AZ113" s="125"/>
      <c r="BA113" s="125"/>
      <c r="BB113" s="125"/>
      <c r="BC113" s="125"/>
      <c r="BD113" s="125"/>
      <c r="BE113" s="130">
        <f t="shared" si="0"/>
        <v>0</v>
      </c>
      <c r="BF113" s="130">
        <f t="shared" si="1"/>
        <v>0</v>
      </c>
      <c r="BG113" s="130">
        <f t="shared" si="2"/>
        <v>0</v>
      </c>
      <c r="BH113" s="130">
        <f t="shared" si="3"/>
        <v>0</v>
      </c>
      <c r="BI113" s="130">
        <f t="shared" si="4"/>
        <v>0</v>
      </c>
      <c r="BJ113" s="129" t="s">
        <v>88</v>
      </c>
      <c r="BK113" s="125"/>
      <c r="BL113" s="125"/>
      <c r="BM113" s="125"/>
    </row>
    <row r="114" spans="2:65" s="1" customFormat="1" ht="11.25" x14ac:dyDescent="0.2">
      <c r="B114" s="29"/>
      <c r="L114" s="29"/>
    </row>
    <row r="115" spans="2:65" s="1" customFormat="1" ht="29.25" customHeight="1" x14ac:dyDescent="0.2">
      <c r="B115" s="29"/>
      <c r="C115" s="131" t="s">
        <v>134</v>
      </c>
      <c r="D115" s="103"/>
      <c r="E115" s="103"/>
      <c r="F115" s="103"/>
      <c r="G115" s="103"/>
      <c r="H115" s="103"/>
      <c r="I115" s="103"/>
      <c r="J115" s="132">
        <f>ROUND(J98+J107,2)</f>
        <v>0</v>
      </c>
      <c r="K115" s="103"/>
      <c r="L115" s="29"/>
    </row>
    <row r="116" spans="2:65" s="1" customFormat="1" ht="6.95" customHeight="1" x14ac:dyDescent="0.2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29"/>
    </row>
    <row r="120" spans="2:65" s="1" customFormat="1" ht="6.95" customHeight="1" x14ac:dyDescent="0.2">
      <c r="B120" s="44"/>
      <c r="C120" s="45"/>
      <c r="D120" s="45"/>
      <c r="E120" s="45"/>
      <c r="F120" s="45"/>
      <c r="G120" s="45"/>
      <c r="H120" s="45"/>
      <c r="I120" s="45"/>
      <c r="J120" s="45"/>
      <c r="K120" s="45"/>
      <c r="L120" s="29"/>
    </row>
    <row r="121" spans="2:65" s="1" customFormat="1" ht="24.95" customHeight="1" x14ac:dyDescent="0.2">
      <c r="B121" s="29"/>
      <c r="C121" s="18" t="s">
        <v>135</v>
      </c>
      <c r="L121" s="29"/>
    </row>
    <row r="122" spans="2:65" s="1" customFormat="1" ht="6.95" customHeight="1" x14ac:dyDescent="0.2">
      <c r="B122" s="29"/>
      <c r="L122" s="29"/>
    </row>
    <row r="123" spans="2:65" s="1" customFormat="1" ht="12" customHeight="1" x14ac:dyDescent="0.2">
      <c r="B123" s="29"/>
      <c r="C123" s="24" t="s">
        <v>15</v>
      </c>
      <c r="L123" s="29"/>
    </row>
    <row r="124" spans="2:65" s="1" customFormat="1" ht="16.5" customHeight="1" x14ac:dyDescent="0.2">
      <c r="B124" s="29"/>
      <c r="E124" s="235" t="str">
        <f>E7</f>
        <v>Prípojky médií pre rozvojové územie DZ Energetika</v>
      </c>
      <c r="F124" s="236"/>
      <c r="G124" s="236"/>
      <c r="H124" s="236"/>
      <c r="L124" s="29"/>
    </row>
    <row r="125" spans="2:65" ht="12" customHeight="1" x14ac:dyDescent="0.2">
      <c r="B125" s="17"/>
      <c r="C125" s="24" t="s">
        <v>105</v>
      </c>
      <c r="L125" s="17"/>
    </row>
    <row r="126" spans="2:65" s="1" customFormat="1" ht="16.5" customHeight="1" x14ac:dyDescent="0.2">
      <c r="B126" s="29"/>
      <c r="E126" s="235" t="s">
        <v>319</v>
      </c>
      <c r="F126" s="237"/>
      <c r="G126" s="237"/>
      <c r="H126" s="237"/>
      <c r="L126" s="29"/>
    </row>
    <row r="127" spans="2:65" s="1" customFormat="1" ht="12" customHeight="1" x14ac:dyDescent="0.2">
      <c r="B127" s="29"/>
      <c r="C127" s="24" t="s">
        <v>107</v>
      </c>
      <c r="L127" s="29"/>
    </row>
    <row r="128" spans="2:65" s="1" customFormat="1" ht="16.5" customHeight="1" x14ac:dyDescent="0.2">
      <c r="B128" s="29"/>
      <c r="E128" s="192" t="str">
        <f>E11</f>
        <v>SO 203.03 - Kanalizácia</v>
      </c>
      <c r="F128" s="237"/>
      <c r="G128" s="237"/>
      <c r="H128" s="237"/>
      <c r="L128" s="29"/>
    </row>
    <row r="129" spans="2:65" s="1" customFormat="1" ht="6.95" customHeight="1" x14ac:dyDescent="0.2">
      <c r="B129" s="29"/>
      <c r="L129" s="29"/>
    </row>
    <row r="130" spans="2:65" s="1" customFormat="1" ht="12" customHeight="1" x14ac:dyDescent="0.2">
      <c r="B130" s="29"/>
      <c r="C130" s="24" t="s">
        <v>19</v>
      </c>
      <c r="F130" s="22" t="str">
        <f>F14</f>
        <v>U.S.Steel,s.r.o., Košice</v>
      </c>
      <c r="I130" s="24" t="s">
        <v>21</v>
      </c>
      <c r="J130" s="50" t="str">
        <f>IF(J14="","",J14)</f>
        <v>27. 9. 2024</v>
      </c>
      <c r="L130" s="29"/>
    </row>
    <row r="131" spans="2:65" s="1" customFormat="1" ht="6.95" customHeight="1" x14ac:dyDescent="0.2">
      <c r="B131" s="29"/>
      <c r="L131" s="29"/>
    </row>
    <row r="132" spans="2:65" s="1" customFormat="1" ht="15.2" customHeight="1" x14ac:dyDescent="0.2">
      <c r="B132" s="29"/>
      <c r="C132" s="24" t="s">
        <v>23</v>
      </c>
      <c r="F132" s="22" t="str">
        <f>E17</f>
        <v>U.S.Steel,s.r.o., Košice</v>
      </c>
      <c r="I132" s="24" t="s">
        <v>29</v>
      </c>
      <c r="J132" s="27" t="str">
        <f>E23</f>
        <v>Ing.Juríková</v>
      </c>
      <c r="L132" s="29"/>
    </row>
    <row r="133" spans="2:65" s="1" customFormat="1" ht="15.2" customHeight="1" x14ac:dyDescent="0.2">
      <c r="B133" s="29"/>
      <c r="C133" s="24" t="s">
        <v>27</v>
      </c>
      <c r="F133" s="22" t="str">
        <f>IF(E20="","",E20)</f>
        <v>Vyplň údaj</v>
      </c>
      <c r="I133" s="24" t="s">
        <v>32</v>
      </c>
      <c r="J133" s="27" t="str">
        <f>E26</f>
        <v xml:space="preserve"> </v>
      </c>
      <c r="L133" s="29"/>
    </row>
    <row r="134" spans="2:65" s="1" customFormat="1" ht="10.35" customHeight="1" x14ac:dyDescent="0.2">
      <c r="B134" s="29"/>
      <c r="L134" s="29"/>
    </row>
    <row r="135" spans="2:65" s="10" customFormat="1" ht="29.25" customHeight="1" x14ac:dyDescent="0.2">
      <c r="B135" s="133"/>
      <c r="C135" s="134" t="s">
        <v>136</v>
      </c>
      <c r="D135" s="135" t="s">
        <v>60</v>
      </c>
      <c r="E135" s="135" t="s">
        <v>56</v>
      </c>
      <c r="F135" s="135" t="s">
        <v>57</v>
      </c>
      <c r="G135" s="135" t="s">
        <v>137</v>
      </c>
      <c r="H135" s="135" t="s">
        <v>138</v>
      </c>
      <c r="I135" s="135" t="s">
        <v>139</v>
      </c>
      <c r="J135" s="136" t="s">
        <v>113</v>
      </c>
      <c r="K135" s="137" t="s">
        <v>140</v>
      </c>
      <c r="L135" s="133"/>
      <c r="M135" s="57" t="s">
        <v>1</v>
      </c>
      <c r="N135" s="58" t="s">
        <v>39</v>
      </c>
      <c r="O135" s="58" t="s">
        <v>141</v>
      </c>
      <c r="P135" s="58" t="s">
        <v>142</v>
      </c>
      <c r="Q135" s="58" t="s">
        <v>143</v>
      </c>
      <c r="R135" s="58" t="s">
        <v>144</v>
      </c>
      <c r="S135" s="58" t="s">
        <v>145</v>
      </c>
      <c r="T135" s="59" t="s">
        <v>146</v>
      </c>
    </row>
    <row r="136" spans="2:65" s="1" customFormat="1" ht="22.9" customHeight="1" x14ac:dyDescent="0.25">
      <c r="B136" s="29"/>
      <c r="C136" s="62" t="s">
        <v>109</v>
      </c>
      <c r="J136" s="138">
        <f>BK136</f>
        <v>0</v>
      </c>
      <c r="L136" s="29"/>
      <c r="M136" s="60"/>
      <c r="N136" s="51"/>
      <c r="O136" s="51"/>
      <c r="P136" s="139">
        <f>P137</f>
        <v>0</v>
      </c>
      <c r="Q136" s="51"/>
      <c r="R136" s="139">
        <f>R137</f>
        <v>29.422538316999997</v>
      </c>
      <c r="S136" s="51"/>
      <c r="T136" s="140">
        <f>T137</f>
        <v>0</v>
      </c>
      <c r="AT136" s="14" t="s">
        <v>74</v>
      </c>
      <c r="AU136" s="14" t="s">
        <v>115</v>
      </c>
      <c r="BK136" s="141">
        <f>BK137</f>
        <v>0</v>
      </c>
    </row>
    <row r="137" spans="2:65" s="11" customFormat="1" ht="25.9" customHeight="1" x14ac:dyDescent="0.2">
      <c r="B137" s="142"/>
      <c r="D137" s="143" t="s">
        <v>74</v>
      </c>
      <c r="E137" s="144" t="s">
        <v>147</v>
      </c>
      <c r="F137" s="144" t="s">
        <v>148</v>
      </c>
      <c r="I137" s="145"/>
      <c r="J137" s="146">
        <f>BK137</f>
        <v>0</v>
      </c>
      <c r="L137" s="142"/>
      <c r="M137" s="147"/>
      <c r="P137" s="148">
        <f>P138+P150+P153+P156+P170</f>
        <v>0</v>
      </c>
      <c r="R137" s="148">
        <f>R138+R150+R153+R156+R170</f>
        <v>29.422538316999997</v>
      </c>
      <c r="T137" s="149">
        <f>T138+T150+T153+T156+T170</f>
        <v>0</v>
      </c>
      <c r="AR137" s="143" t="s">
        <v>82</v>
      </c>
      <c r="AT137" s="150" t="s">
        <v>74</v>
      </c>
      <c r="AU137" s="150" t="s">
        <v>75</v>
      </c>
      <c r="AY137" s="143" t="s">
        <v>149</v>
      </c>
      <c r="BK137" s="151">
        <f>BK138+BK150+BK153+BK156+BK170</f>
        <v>0</v>
      </c>
    </row>
    <row r="138" spans="2:65" s="11" customFormat="1" ht="22.9" customHeight="1" x14ac:dyDescent="0.2">
      <c r="B138" s="142"/>
      <c r="D138" s="143" t="s">
        <v>74</v>
      </c>
      <c r="E138" s="152" t="s">
        <v>82</v>
      </c>
      <c r="F138" s="152" t="s">
        <v>150</v>
      </c>
      <c r="I138" s="145"/>
      <c r="J138" s="153">
        <f>BK138</f>
        <v>0</v>
      </c>
      <c r="L138" s="142"/>
      <c r="M138" s="147"/>
      <c r="P138" s="148">
        <f>SUM(P139:P149)</f>
        <v>0</v>
      </c>
      <c r="R138" s="148">
        <f>SUM(R139:R149)</f>
        <v>16.550599260000002</v>
      </c>
      <c r="T138" s="149">
        <f>SUM(T139:T149)</f>
        <v>0</v>
      </c>
      <c r="AR138" s="143" t="s">
        <v>82</v>
      </c>
      <c r="AT138" s="150" t="s">
        <v>74</v>
      </c>
      <c r="AU138" s="150" t="s">
        <v>82</v>
      </c>
      <c r="AY138" s="143" t="s">
        <v>149</v>
      </c>
      <c r="BK138" s="151">
        <f>SUM(BK139:BK149)</f>
        <v>0</v>
      </c>
    </row>
    <row r="139" spans="2:65" s="1" customFormat="1" ht="21.75" customHeight="1" x14ac:dyDescent="0.2">
      <c r="B139" s="124"/>
      <c r="C139" s="154" t="s">
        <v>82</v>
      </c>
      <c r="D139" s="154" t="s">
        <v>151</v>
      </c>
      <c r="E139" s="155" t="s">
        <v>321</v>
      </c>
      <c r="F139" s="156" t="s">
        <v>322</v>
      </c>
      <c r="G139" s="157" t="s">
        <v>163</v>
      </c>
      <c r="H139" s="158">
        <v>54.939</v>
      </c>
      <c r="I139" s="159"/>
      <c r="J139" s="160">
        <f t="shared" ref="J139:J144" si="5">ROUND(I139*H139,2)</f>
        <v>0</v>
      </c>
      <c r="K139" s="161"/>
      <c r="L139" s="29"/>
      <c r="M139" s="162" t="s">
        <v>1</v>
      </c>
      <c r="N139" s="123" t="s">
        <v>41</v>
      </c>
      <c r="P139" s="163">
        <f t="shared" ref="P139:P144" si="6">O139*H139</f>
        <v>0</v>
      </c>
      <c r="Q139" s="163">
        <v>0</v>
      </c>
      <c r="R139" s="163">
        <f t="shared" ref="R139:R144" si="7">Q139*H139</f>
        <v>0</v>
      </c>
      <c r="S139" s="163">
        <v>0</v>
      </c>
      <c r="T139" s="164">
        <f t="shared" ref="T139:T144" si="8">S139*H139</f>
        <v>0</v>
      </c>
      <c r="AR139" s="165" t="s">
        <v>155</v>
      </c>
      <c r="AT139" s="165" t="s">
        <v>151</v>
      </c>
      <c r="AU139" s="165" t="s">
        <v>88</v>
      </c>
      <c r="AY139" s="14" t="s">
        <v>149</v>
      </c>
      <c r="BE139" s="166">
        <f t="shared" ref="BE139:BE144" si="9">IF(N139="základná",J139,0)</f>
        <v>0</v>
      </c>
      <c r="BF139" s="166">
        <f t="shared" ref="BF139:BF144" si="10">IF(N139="znížená",J139,0)</f>
        <v>0</v>
      </c>
      <c r="BG139" s="166">
        <f t="shared" ref="BG139:BG144" si="11">IF(N139="zákl. prenesená",J139,0)</f>
        <v>0</v>
      </c>
      <c r="BH139" s="166">
        <f t="shared" ref="BH139:BH144" si="12">IF(N139="zníž. prenesená",J139,0)</f>
        <v>0</v>
      </c>
      <c r="BI139" s="166">
        <f t="shared" ref="BI139:BI144" si="13">IF(N139="nulová",J139,0)</f>
        <v>0</v>
      </c>
      <c r="BJ139" s="14" t="s">
        <v>88</v>
      </c>
      <c r="BK139" s="166">
        <f t="shared" ref="BK139:BK144" si="14">ROUND(I139*H139,2)</f>
        <v>0</v>
      </c>
      <c r="BL139" s="14" t="s">
        <v>155</v>
      </c>
      <c r="BM139" s="165" t="s">
        <v>323</v>
      </c>
    </row>
    <row r="140" spans="2:65" s="1" customFormat="1" ht="24.2" customHeight="1" x14ac:dyDescent="0.2">
      <c r="B140" s="124"/>
      <c r="C140" s="154" t="s">
        <v>88</v>
      </c>
      <c r="D140" s="154" t="s">
        <v>151</v>
      </c>
      <c r="E140" s="155" t="s">
        <v>165</v>
      </c>
      <c r="F140" s="156" t="s">
        <v>166</v>
      </c>
      <c r="G140" s="157" t="s">
        <v>154</v>
      </c>
      <c r="H140" s="158">
        <v>79.55</v>
      </c>
      <c r="I140" s="159"/>
      <c r="J140" s="160">
        <f t="shared" si="5"/>
        <v>0</v>
      </c>
      <c r="K140" s="161"/>
      <c r="L140" s="29"/>
      <c r="M140" s="162" t="s">
        <v>1</v>
      </c>
      <c r="N140" s="123" t="s">
        <v>41</v>
      </c>
      <c r="P140" s="163">
        <f t="shared" si="6"/>
        <v>0</v>
      </c>
      <c r="Q140" s="163">
        <v>8.3719999999999997E-4</v>
      </c>
      <c r="R140" s="163">
        <f t="shared" si="7"/>
        <v>6.6599259999999993E-2</v>
      </c>
      <c r="S140" s="163">
        <v>0</v>
      </c>
      <c r="T140" s="164">
        <f t="shared" si="8"/>
        <v>0</v>
      </c>
      <c r="AR140" s="165" t="s">
        <v>155</v>
      </c>
      <c r="AT140" s="165" t="s">
        <v>151</v>
      </c>
      <c r="AU140" s="165" t="s">
        <v>88</v>
      </c>
      <c r="AY140" s="14" t="s">
        <v>149</v>
      </c>
      <c r="BE140" s="166">
        <f t="shared" si="9"/>
        <v>0</v>
      </c>
      <c r="BF140" s="166">
        <f t="shared" si="10"/>
        <v>0</v>
      </c>
      <c r="BG140" s="166">
        <f t="shared" si="11"/>
        <v>0</v>
      </c>
      <c r="BH140" s="166">
        <f t="shared" si="12"/>
        <v>0</v>
      </c>
      <c r="BI140" s="166">
        <f t="shared" si="13"/>
        <v>0</v>
      </c>
      <c r="BJ140" s="14" t="s">
        <v>88</v>
      </c>
      <c r="BK140" s="166">
        <f t="shared" si="14"/>
        <v>0</v>
      </c>
      <c r="BL140" s="14" t="s">
        <v>155</v>
      </c>
      <c r="BM140" s="165" t="s">
        <v>167</v>
      </c>
    </row>
    <row r="141" spans="2:65" s="1" customFormat="1" ht="24.2" customHeight="1" x14ac:dyDescent="0.2">
      <c r="B141" s="124"/>
      <c r="C141" s="154" t="s">
        <v>160</v>
      </c>
      <c r="D141" s="154" t="s">
        <v>151</v>
      </c>
      <c r="E141" s="155" t="s">
        <v>169</v>
      </c>
      <c r="F141" s="156" t="s">
        <v>170</v>
      </c>
      <c r="G141" s="157" t="s">
        <v>154</v>
      </c>
      <c r="H141" s="158">
        <v>79.55</v>
      </c>
      <c r="I141" s="159"/>
      <c r="J141" s="160">
        <f t="shared" si="5"/>
        <v>0</v>
      </c>
      <c r="K141" s="161"/>
      <c r="L141" s="29"/>
      <c r="M141" s="162" t="s">
        <v>1</v>
      </c>
      <c r="N141" s="123" t="s">
        <v>41</v>
      </c>
      <c r="P141" s="163">
        <f t="shared" si="6"/>
        <v>0</v>
      </c>
      <c r="Q141" s="163">
        <v>0</v>
      </c>
      <c r="R141" s="163">
        <f t="shared" si="7"/>
        <v>0</v>
      </c>
      <c r="S141" s="163">
        <v>0</v>
      </c>
      <c r="T141" s="164">
        <f t="shared" si="8"/>
        <v>0</v>
      </c>
      <c r="AR141" s="165" t="s">
        <v>155</v>
      </c>
      <c r="AT141" s="165" t="s">
        <v>151</v>
      </c>
      <c r="AU141" s="165" t="s">
        <v>88</v>
      </c>
      <c r="AY141" s="14" t="s">
        <v>149</v>
      </c>
      <c r="BE141" s="166">
        <f t="shared" si="9"/>
        <v>0</v>
      </c>
      <c r="BF141" s="166">
        <f t="shared" si="10"/>
        <v>0</v>
      </c>
      <c r="BG141" s="166">
        <f t="shared" si="11"/>
        <v>0</v>
      </c>
      <c r="BH141" s="166">
        <f t="shared" si="12"/>
        <v>0</v>
      </c>
      <c r="BI141" s="166">
        <f t="shared" si="13"/>
        <v>0</v>
      </c>
      <c r="BJ141" s="14" t="s">
        <v>88</v>
      </c>
      <c r="BK141" s="166">
        <f t="shared" si="14"/>
        <v>0</v>
      </c>
      <c r="BL141" s="14" t="s">
        <v>155</v>
      </c>
      <c r="BM141" s="165" t="s">
        <v>171</v>
      </c>
    </row>
    <row r="142" spans="2:65" s="1" customFormat="1" ht="33" customHeight="1" x14ac:dyDescent="0.2">
      <c r="B142" s="124"/>
      <c r="C142" s="154" t="s">
        <v>155</v>
      </c>
      <c r="D142" s="154" t="s">
        <v>151</v>
      </c>
      <c r="E142" s="155" t="s">
        <v>173</v>
      </c>
      <c r="F142" s="156" t="s">
        <v>174</v>
      </c>
      <c r="G142" s="157" t="s">
        <v>163</v>
      </c>
      <c r="H142" s="158">
        <v>12.343999999999999</v>
      </c>
      <c r="I142" s="159"/>
      <c r="J142" s="160">
        <f t="shared" si="5"/>
        <v>0</v>
      </c>
      <c r="K142" s="161"/>
      <c r="L142" s="29"/>
      <c r="M142" s="162" t="s">
        <v>1</v>
      </c>
      <c r="N142" s="123" t="s">
        <v>41</v>
      </c>
      <c r="P142" s="163">
        <f t="shared" si="6"/>
        <v>0</v>
      </c>
      <c r="Q142" s="163">
        <v>0</v>
      </c>
      <c r="R142" s="163">
        <f t="shared" si="7"/>
        <v>0</v>
      </c>
      <c r="S142" s="163">
        <v>0</v>
      </c>
      <c r="T142" s="164">
        <f t="shared" si="8"/>
        <v>0</v>
      </c>
      <c r="AR142" s="165" t="s">
        <v>155</v>
      </c>
      <c r="AT142" s="165" t="s">
        <v>151</v>
      </c>
      <c r="AU142" s="165" t="s">
        <v>88</v>
      </c>
      <c r="AY142" s="14" t="s">
        <v>149</v>
      </c>
      <c r="BE142" s="166">
        <f t="shared" si="9"/>
        <v>0</v>
      </c>
      <c r="BF142" s="166">
        <f t="shared" si="10"/>
        <v>0</v>
      </c>
      <c r="BG142" s="166">
        <f t="shared" si="11"/>
        <v>0</v>
      </c>
      <c r="BH142" s="166">
        <f t="shared" si="12"/>
        <v>0</v>
      </c>
      <c r="BI142" s="166">
        <f t="shared" si="13"/>
        <v>0</v>
      </c>
      <c r="BJ142" s="14" t="s">
        <v>88</v>
      </c>
      <c r="BK142" s="166">
        <f t="shared" si="14"/>
        <v>0</v>
      </c>
      <c r="BL142" s="14" t="s">
        <v>155</v>
      </c>
      <c r="BM142" s="165" t="s">
        <v>175</v>
      </c>
    </row>
    <row r="143" spans="2:65" s="1" customFormat="1" ht="16.5" customHeight="1" x14ac:dyDescent="0.2">
      <c r="B143" s="124"/>
      <c r="C143" s="154" t="s">
        <v>168</v>
      </c>
      <c r="D143" s="154" t="s">
        <v>151</v>
      </c>
      <c r="E143" s="155" t="s">
        <v>177</v>
      </c>
      <c r="F143" s="156" t="s">
        <v>178</v>
      </c>
      <c r="G143" s="157" t="s">
        <v>163</v>
      </c>
      <c r="H143" s="158">
        <v>12.343999999999999</v>
      </c>
      <c r="I143" s="159"/>
      <c r="J143" s="160">
        <f t="shared" si="5"/>
        <v>0</v>
      </c>
      <c r="K143" s="161"/>
      <c r="L143" s="29"/>
      <c r="M143" s="162" t="s">
        <v>1</v>
      </c>
      <c r="N143" s="123" t="s">
        <v>41</v>
      </c>
      <c r="P143" s="163">
        <f t="shared" si="6"/>
        <v>0</v>
      </c>
      <c r="Q143" s="163">
        <v>0</v>
      </c>
      <c r="R143" s="163">
        <f t="shared" si="7"/>
        <v>0</v>
      </c>
      <c r="S143" s="163">
        <v>0</v>
      </c>
      <c r="T143" s="164">
        <f t="shared" si="8"/>
        <v>0</v>
      </c>
      <c r="AR143" s="165" t="s">
        <v>155</v>
      </c>
      <c r="AT143" s="165" t="s">
        <v>151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155</v>
      </c>
      <c r="BM143" s="165" t="s">
        <v>179</v>
      </c>
    </row>
    <row r="144" spans="2:65" s="1" customFormat="1" ht="24.2" customHeight="1" x14ac:dyDescent="0.2">
      <c r="B144" s="124"/>
      <c r="C144" s="154" t="s">
        <v>172</v>
      </c>
      <c r="D144" s="154" t="s">
        <v>151</v>
      </c>
      <c r="E144" s="155" t="s">
        <v>181</v>
      </c>
      <c r="F144" s="156" t="s">
        <v>182</v>
      </c>
      <c r="G144" s="157" t="s">
        <v>183</v>
      </c>
      <c r="H144" s="158">
        <v>22.219000000000001</v>
      </c>
      <c r="I144" s="159"/>
      <c r="J144" s="160">
        <f t="shared" si="5"/>
        <v>0</v>
      </c>
      <c r="K144" s="161"/>
      <c r="L144" s="29"/>
      <c r="M144" s="162" t="s">
        <v>1</v>
      </c>
      <c r="N144" s="123" t="s">
        <v>41</v>
      </c>
      <c r="P144" s="163">
        <f t="shared" si="6"/>
        <v>0</v>
      </c>
      <c r="Q144" s="163">
        <v>0</v>
      </c>
      <c r="R144" s="163">
        <f t="shared" si="7"/>
        <v>0</v>
      </c>
      <c r="S144" s="163">
        <v>0</v>
      </c>
      <c r="T144" s="164">
        <f t="shared" si="8"/>
        <v>0</v>
      </c>
      <c r="AR144" s="165" t="s">
        <v>155</v>
      </c>
      <c r="AT144" s="165" t="s">
        <v>151</v>
      </c>
      <c r="AU144" s="165" t="s">
        <v>88</v>
      </c>
      <c r="AY144" s="14" t="s">
        <v>149</v>
      </c>
      <c r="BE144" s="166">
        <f t="shared" si="9"/>
        <v>0</v>
      </c>
      <c r="BF144" s="166">
        <f t="shared" si="10"/>
        <v>0</v>
      </c>
      <c r="BG144" s="166">
        <f t="shared" si="11"/>
        <v>0</v>
      </c>
      <c r="BH144" s="166">
        <f t="shared" si="12"/>
        <v>0</v>
      </c>
      <c r="BI144" s="166">
        <f t="shared" si="13"/>
        <v>0</v>
      </c>
      <c r="BJ144" s="14" t="s">
        <v>88</v>
      </c>
      <c r="BK144" s="166">
        <f t="shared" si="14"/>
        <v>0</v>
      </c>
      <c r="BL144" s="14" t="s">
        <v>155</v>
      </c>
      <c r="BM144" s="165" t="s">
        <v>184</v>
      </c>
    </row>
    <row r="145" spans="2:65" s="12" customFormat="1" ht="11.25" x14ac:dyDescent="0.2">
      <c r="B145" s="167"/>
      <c r="D145" s="168" t="s">
        <v>185</v>
      </c>
      <c r="E145" s="169" t="s">
        <v>1</v>
      </c>
      <c r="F145" s="170" t="s">
        <v>324</v>
      </c>
      <c r="H145" s="171">
        <v>22.219000000000001</v>
      </c>
      <c r="I145" s="172"/>
      <c r="L145" s="167"/>
      <c r="M145" s="173"/>
      <c r="T145" s="174"/>
      <c r="AT145" s="169" t="s">
        <v>185</v>
      </c>
      <c r="AU145" s="169" t="s">
        <v>88</v>
      </c>
      <c r="AV145" s="12" t="s">
        <v>88</v>
      </c>
      <c r="AW145" s="12" t="s">
        <v>31</v>
      </c>
      <c r="AX145" s="12" t="s">
        <v>82</v>
      </c>
      <c r="AY145" s="169" t="s">
        <v>149</v>
      </c>
    </row>
    <row r="146" spans="2:65" s="1" customFormat="1" ht="33" customHeight="1" x14ac:dyDescent="0.2">
      <c r="B146" s="124"/>
      <c r="C146" s="154" t="s">
        <v>176</v>
      </c>
      <c r="D146" s="154" t="s">
        <v>151</v>
      </c>
      <c r="E146" s="155" t="s">
        <v>188</v>
      </c>
      <c r="F146" s="156" t="s">
        <v>189</v>
      </c>
      <c r="G146" s="157" t="s">
        <v>163</v>
      </c>
      <c r="H146" s="158">
        <v>42.594999999999999</v>
      </c>
      <c r="I146" s="159"/>
      <c r="J146" s="160">
        <f>ROUND(I146*H146,2)</f>
        <v>0</v>
      </c>
      <c r="K146" s="161"/>
      <c r="L146" s="29"/>
      <c r="M146" s="162" t="s">
        <v>1</v>
      </c>
      <c r="N146" s="123" t="s">
        <v>41</v>
      </c>
      <c r="P146" s="163">
        <f>O146*H146</f>
        <v>0</v>
      </c>
      <c r="Q146" s="163">
        <v>0</v>
      </c>
      <c r="R146" s="163">
        <f>Q146*H146</f>
        <v>0</v>
      </c>
      <c r="S146" s="163">
        <v>0</v>
      </c>
      <c r="T146" s="164">
        <f>S146*H146</f>
        <v>0</v>
      </c>
      <c r="AR146" s="165" t="s">
        <v>155</v>
      </c>
      <c r="AT146" s="165" t="s">
        <v>151</v>
      </c>
      <c r="AU146" s="165" t="s">
        <v>88</v>
      </c>
      <c r="AY146" s="14" t="s">
        <v>149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4" t="s">
        <v>88</v>
      </c>
      <c r="BK146" s="166">
        <f>ROUND(I146*H146,2)</f>
        <v>0</v>
      </c>
      <c r="BL146" s="14" t="s">
        <v>155</v>
      </c>
      <c r="BM146" s="165" t="s">
        <v>190</v>
      </c>
    </row>
    <row r="147" spans="2:65" s="1" customFormat="1" ht="24.2" customHeight="1" x14ac:dyDescent="0.2">
      <c r="B147" s="124"/>
      <c r="C147" s="154" t="s">
        <v>180</v>
      </c>
      <c r="D147" s="154" t="s">
        <v>151</v>
      </c>
      <c r="E147" s="155" t="s">
        <v>198</v>
      </c>
      <c r="F147" s="156" t="s">
        <v>199</v>
      </c>
      <c r="G147" s="157" t="s">
        <v>163</v>
      </c>
      <c r="H147" s="158">
        <v>9.1579999999999995</v>
      </c>
      <c r="I147" s="159"/>
      <c r="J147" s="160">
        <f>ROUND(I147*H147,2)</f>
        <v>0</v>
      </c>
      <c r="K147" s="161"/>
      <c r="L147" s="29"/>
      <c r="M147" s="162" t="s">
        <v>1</v>
      </c>
      <c r="N147" s="123" t="s">
        <v>41</v>
      </c>
      <c r="P147" s="163">
        <f>O147*H147</f>
        <v>0</v>
      </c>
      <c r="Q147" s="163">
        <v>0</v>
      </c>
      <c r="R147" s="163">
        <f>Q147*H147</f>
        <v>0</v>
      </c>
      <c r="S147" s="163">
        <v>0</v>
      </c>
      <c r="T147" s="164">
        <f>S147*H147</f>
        <v>0</v>
      </c>
      <c r="AR147" s="165" t="s">
        <v>155</v>
      </c>
      <c r="AT147" s="165" t="s">
        <v>151</v>
      </c>
      <c r="AU147" s="165" t="s">
        <v>88</v>
      </c>
      <c r="AY147" s="14" t="s">
        <v>149</v>
      </c>
      <c r="BE147" s="166">
        <f>IF(N147="základná",J147,0)</f>
        <v>0</v>
      </c>
      <c r="BF147" s="166">
        <f>IF(N147="znížená",J147,0)</f>
        <v>0</v>
      </c>
      <c r="BG147" s="166">
        <f>IF(N147="zákl. prenesená",J147,0)</f>
        <v>0</v>
      </c>
      <c r="BH147" s="166">
        <f>IF(N147="zníž. prenesená",J147,0)</f>
        <v>0</v>
      </c>
      <c r="BI147" s="166">
        <f>IF(N147="nulová",J147,0)</f>
        <v>0</v>
      </c>
      <c r="BJ147" s="14" t="s">
        <v>88</v>
      </c>
      <c r="BK147" s="166">
        <f>ROUND(I147*H147,2)</f>
        <v>0</v>
      </c>
      <c r="BL147" s="14" t="s">
        <v>155</v>
      </c>
      <c r="BM147" s="165" t="s">
        <v>200</v>
      </c>
    </row>
    <row r="148" spans="2:65" s="1" customFormat="1" ht="16.5" customHeight="1" x14ac:dyDescent="0.2">
      <c r="B148" s="124"/>
      <c r="C148" s="175" t="s">
        <v>187</v>
      </c>
      <c r="D148" s="175" t="s">
        <v>192</v>
      </c>
      <c r="E148" s="176" t="s">
        <v>202</v>
      </c>
      <c r="F148" s="177" t="s">
        <v>203</v>
      </c>
      <c r="G148" s="178" t="s">
        <v>183</v>
      </c>
      <c r="H148" s="179">
        <v>16.484000000000002</v>
      </c>
      <c r="I148" s="180"/>
      <c r="J148" s="181">
        <f>ROUND(I148*H148,2)</f>
        <v>0</v>
      </c>
      <c r="K148" s="182"/>
      <c r="L148" s="183"/>
      <c r="M148" s="184" t="s">
        <v>1</v>
      </c>
      <c r="N148" s="185" t="s">
        <v>41</v>
      </c>
      <c r="P148" s="163">
        <f>O148*H148</f>
        <v>0</v>
      </c>
      <c r="Q148" s="163">
        <v>1</v>
      </c>
      <c r="R148" s="163">
        <f>Q148*H148</f>
        <v>16.484000000000002</v>
      </c>
      <c r="S148" s="163">
        <v>0</v>
      </c>
      <c r="T148" s="164">
        <f>S148*H148</f>
        <v>0</v>
      </c>
      <c r="AR148" s="165" t="s">
        <v>180</v>
      </c>
      <c r="AT148" s="165" t="s">
        <v>192</v>
      </c>
      <c r="AU148" s="165" t="s">
        <v>88</v>
      </c>
      <c r="AY148" s="14" t="s">
        <v>149</v>
      </c>
      <c r="BE148" s="166">
        <f>IF(N148="základná",J148,0)</f>
        <v>0</v>
      </c>
      <c r="BF148" s="166">
        <f>IF(N148="znížená",J148,0)</f>
        <v>0</v>
      </c>
      <c r="BG148" s="166">
        <f>IF(N148="zákl. prenesená",J148,0)</f>
        <v>0</v>
      </c>
      <c r="BH148" s="166">
        <f>IF(N148="zníž. prenesená",J148,0)</f>
        <v>0</v>
      </c>
      <c r="BI148" s="166">
        <f>IF(N148="nulová",J148,0)</f>
        <v>0</v>
      </c>
      <c r="BJ148" s="14" t="s">
        <v>88</v>
      </c>
      <c r="BK148" s="166">
        <f>ROUND(I148*H148,2)</f>
        <v>0</v>
      </c>
      <c r="BL148" s="14" t="s">
        <v>155</v>
      </c>
      <c r="BM148" s="165" t="s">
        <v>204</v>
      </c>
    </row>
    <row r="149" spans="2:65" s="12" customFormat="1" ht="11.25" x14ac:dyDescent="0.2">
      <c r="B149" s="167"/>
      <c r="D149" s="168" t="s">
        <v>185</v>
      </c>
      <c r="E149" s="169" t="s">
        <v>1</v>
      </c>
      <c r="F149" s="170" t="s">
        <v>325</v>
      </c>
      <c r="H149" s="171">
        <v>16.484000000000002</v>
      </c>
      <c r="I149" s="172"/>
      <c r="L149" s="167"/>
      <c r="M149" s="173"/>
      <c r="T149" s="174"/>
      <c r="AT149" s="169" t="s">
        <v>185</v>
      </c>
      <c r="AU149" s="169" t="s">
        <v>88</v>
      </c>
      <c r="AV149" s="12" t="s">
        <v>88</v>
      </c>
      <c r="AW149" s="12" t="s">
        <v>31</v>
      </c>
      <c r="AX149" s="12" t="s">
        <v>82</v>
      </c>
      <c r="AY149" s="169" t="s">
        <v>149</v>
      </c>
    </row>
    <row r="150" spans="2:65" s="11" customFormat="1" ht="22.9" customHeight="1" x14ac:dyDescent="0.2">
      <c r="B150" s="142"/>
      <c r="D150" s="143" t="s">
        <v>74</v>
      </c>
      <c r="E150" s="152" t="s">
        <v>155</v>
      </c>
      <c r="F150" s="152" t="s">
        <v>206</v>
      </c>
      <c r="I150" s="145"/>
      <c r="J150" s="153">
        <f>BK150</f>
        <v>0</v>
      </c>
      <c r="L150" s="142"/>
      <c r="M150" s="147"/>
      <c r="P150" s="148">
        <f>SUM(P151:P152)</f>
        <v>0</v>
      </c>
      <c r="R150" s="148">
        <f>SUM(R151:R152)</f>
        <v>5.3000385320000003</v>
      </c>
      <c r="T150" s="149">
        <f>SUM(T151:T152)</f>
        <v>0</v>
      </c>
      <c r="AR150" s="143" t="s">
        <v>82</v>
      </c>
      <c r="AT150" s="150" t="s">
        <v>74</v>
      </c>
      <c r="AU150" s="150" t="s">
        <v>82</v>
      </c>
      <c r="AY150" s="143" t="s">
        <v>149</v>
      </c>
      <c r="BK150" s="151">
        <f>SUM(BK151:BK152)</f>
        <v>0</v>
      </c>
    </row>
    <row r="151" spans="2:65" s="1" customFormat="1" ht="33" customHeight="1" x14ac:dyDescent="0.2">
      <c r="B151" s="124"/>
      <c r="C151" s="154" t="s">
        <v>191</v>
      </c>
      <c r="D151" s="154" t="s">
        <v>151</v>
      </c>
      <c r="E151" s="155" t="s">
        <v>208</v>
      </c>
      <c r="F151" s="156" t="s">
        <v>209</v>
      </c>
      <c r="G151" s="157" t="s">
        <v>163</v>
      </c>
      <c r="H151" s="158">
        <v>2.5030000000000001</v>
      </c>
      <c r="I151" s="159"/>
      <c r="J151" s="160">
        <f>ROUND(I151*H151,2)</f>
        <v>0</v>
      </c>
      <c r="K151" s="161"/>
      <c r="L151" s="29"/>
      <c r="M151" s="162" t="s">
        <v>1</v>
      </c>
      <c r="N151" s="123" t="s">
        <v>41</v>
      </c>
      <c r="P151" s="163">
        <f>O151*H151</f>
        <v>0</v>
      </c>
      <c r="Q151" s="163">
        <v>1.8907799999999999</v>
      </c>
      <c r="R151" s="163">
        <f>Q151*H151</f>
        <v>4.7326223399999998</v>
      </c>
      <c r="S151" s="163">
        <v>0</v>
      </c>
      <c r="T151" s="164">
        <f>S151*H151</f>
        <v>0</v>
      </c>
      <c r="AR151" s="165" t="s">
        <v>155</v>
      </c>
      <c r="AT151" s="165" t="s">
        <v>151</v>
      </c>
      <c r="AU151" s="165" t="s">
        <v>88</v>
      </c>
      <c r="AY151" s="14" t="s">
        <v>149</v>
      </c>
      <c r="BE151" s="166">
        <f>IF(N151="základná",J151,0)</f>
        <v>0</v>
      </c>
      <c r="BF151" s="166">
        <f>IF(N151="znížená",J151,0)</f>
        <v>0</v>
      </c>
      <c r="BG151" s="166">
        <f>IF(N151="zákl. prenesená",J151,0)</f>
        <v>0</v>
      </c>
      <c r="BH151" s="166">
        <f>IF(N151="zníž. prenesená",J151,0)</f>
        <v>0</v>
      </c>
      <c r="BI151" s="166">
        <f>IF(N151="nulová",J151,0)</f>
        <v>0</v>
      </c>
      <c r="BJ151" s="14" t="s">
        <v>88</v>
      </c>
      <c r="BK151" s="166">
        <f>ROUND(I151*H151,2)</f>
        <v>0</v>
      </c>
      <c r="BL151" s="14" t="s">
        <v>155</v>
      </c>
      <c r="BM151" s="165" t="s">
        <v>210</v>
      </c>
    </row>
    <row r="152" spans="2:65" s="1" customFormat="1" ht="24.2" customHeight="1" x14ac:dyDescent="0.2">
      <c r="B152" s="124"/>
      <c r="C152" s="154" t="s">
        <v>197</v>
      </c>
      <c r="D152" s="154" t="s">
        <v>151</v>
      </c>
      <c r="E152" s="155" t="s">
        <v>212</v>
      </c>
      <c r="F152" s="156" t="s">
        <v>213</v>
      </c>
      <c r="G152" s="157" t="s">
        <v>163</v>
      </c>
      <c r="H152" s="158">
        <v>0.25600000000000001</v>
      </c>
      <c r="I152" s="159"/>
      <c r="J152" s="160">
        <f>ROUND(I152*H152,2)</f>
        <v>0</v>
      </c>
      <c r="K152" s="161"/>
      <c r="L152" s="29"/>
      <c r="M152" s="162" t="s">
        <v>1</v>
      </c>
      <c r="N152" s="123" t="s">
        <v>41</v>
      </c>
      <c r="P152" s="163">
        <f>O152*H152</f>
        <v>0</v>
      </c>
      <c r="Q152" s="163">
        <v>2.2164695000000001</v>
      </c>
      <c r="R152" s="163">
        <f>Q152*H152</f>
        <v>0.56741619200000004</v>
      </c>
      <c r="S152" s="163">
        <v>0</v>
      </c>
      <c r="T152" s="164">
        <f>S152*H152</f>
        <v>0</v>
      </c>
      <c r="AR152" s="165" t="s">
        <v>155</v>
      </c>
      <c r="AT152" s="165" t="s">
        <v>151</v>
      </c>
      <c r="AU152" s="165" t="s">
        <v>88</v>
      </c>
      <c r="AY152" s="14" t="s">
        <v>149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88</v>
      </c>
      <c r="BK152" s="166">
        <f>ROUND(I152*H152,2)</f>
        <v>0</v>
      </c>
      <c r="BL152" s="14" t="s">
        <v>155</v>
      </c>
      <c r="BM152" s="165" t="s">
        <v>214</v>
      </c>
    </row>
    <row r="153" spans="2:65" s="11" customFormat="1" ht="22.9" customHeight="1" x14ac:dyDescent="0.2">
      <c r="B153" s="142"/>
      <c r="D153" s="143" t="s">
        <v>74</v>
      </c>
      <c r="E153" s="152" t="s">
        <v>168</v>
      </c>
      <c r="F153" s="152" t="s">
        <v>215</v>
      </c>
      <c r="I153" s="145"/>
      <c r="J153" s="153">
        <f>BK153</f>
        <v>0</v>
      </c>
      <c r="L153" s="142"/>
      <c r="M153" s="147"/>
      <c r="P153" s="148">
        <f>SUM(P154:P155)</f>
        <v>0</v>
      </c>
      <c r="R153" s="148">
        <f>SUM(R154:R155)</f>
        <v>5.5458020749999992</v>
      </c>
      <c r="T153" s="149">
        <f>SUM(T154:T155)</f>
        <v>0</v>
      </c>
      <c r="AR153" s="143" t="s">
        <v>82</v>
      </c>
      <c r="AT153" s="150" t="s">
        <v>74</v>
      </c>
      <c r="AU153" s="150" t="s">
        <v>82</v>
      </c>
      <c r="AY153" s="143" t="s">
        <v>149</v>
      </c>
      <c r="BK153" s="151">
        <f>SUM(BK154:BK155)</f>
        <v>0</v>
      </c>
    </row>
    <row r="154" spans="2:65" s="1" customFormat="1" ht="33" customHeight="1" x14ac:dyDescent="0.2">
      <c r="B154" s="124"/>
      <c r="C154" s="154" t="s">
        <v>201</v>
      </c>
      <c r="D154" s="154" t="s">
        <v>151</v>
      </c>
      <c r="E154" s="155" t="s">
        <v>217</v>
      </c>
      <c r="F154" s="156" t="s">
        <v>218</v>
      </c>
      <c r="G154" s="157" t="s">
        <v>154</v>
      </c>
      <c r="H154" s="158">
        <v>6.05</v>
      </c>
      <c r="I154" s="159"/>
      <c r="J154" s="160">
        <f>ROUND(I154*H154,2)</f>
        <v>0</v>
      </c>
      <c r="K154" s="161"/>
      <c r="L154" s="29"/>
      <c r="M154" s="162" t="s">
        <v>1</v>
      </c>
      <c r="N154" s="123" t="s">
        <v>41</v>
      </c>
      <c r="P154" s="163">
        <f>O154*H154</f>
        <v>0</v>
      </c>
      <c r="Q154" s="163">
        <v>0.46166000000000001</v>
      </c>
      <c r="R154" s="163">
        <f>Q154*H154</f>
        <v>2.7930429999999999</v>
      </c>
      <c r="S154" s="163">
        <v>0</v>
      </c>
      <c r="T154" s="164">
        <f>S154*H154</f>
        <v>0</v>
      </c>
      <c r="AR154" s="165" t="s">
        <v>155</v>
      </c>
      <c r="AT154" s="165" t="s">
        <v>151</v>
      </c>
      <c r="AU154" s="165" t="s">
        <v>88</v>
      </c>
      <c r="AY154" s="14" t="s">
        <v>149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88</v>
      </c>
      <c r="BK154" s="166">
        <f>ROUND(I154*H154,2)</f>
        <v>0</v>
      </c>
      <c r="BL154" s="14" t="s">
        <v>155</v>
      </c>
      <c r="BM154" s="165" t="s">
        <v>219</v>
      </c>
    </row>
    <row r="155" spans="2:65" s="1" customFormat="1" ht="37.9" customHeight="1" x14ac:dyDescent="0.2">
      <c r="B155" s="124"/>
      <c r="C155" s="154" t="s">
        <v>207</v>
      </c>
      <c r="D155" s="154" t="s">
        <v>151</v>
      </c>
      <c r="E155" s="155" t="s">
        <v>221</v>
      </c>
      <c r="F155" s="156" t="s">
        <v>222</v>
      </c>
      <c r="G155" s="157" t="s">
        <v>154</v>
      </c>
      <c r="H155" s="158">
        <v>6.05</v>
      </c>
      <c r="I155" s="159"/>
      <c r="J155" s="160">
        <f>ROUND(I155*H155,2)</f>
        <v>0</v>
      </c>
      <c r="K155" s="161"/>
      <c r="L155" s="29"/>
      <c r="M155" s="162" t="s">
        <v>1</v>
      </c>
      <c r="N155" s="123" t="s">
        <v>41</v>
      </c>
      <c r="P155" s="163">
        <f>O155*H155</f>
        <v>0</v>
      </c>
      <c r="Q155" s="163">
        <v>0.4550015</v>
      </c>
      <c r="R155" s="163">
        <f>Q155*H155</f>
        <v>2.7527590749999997</v>
      </c>
      <c r="S155" s="163">
        <v>0</v>
      </c>
      <c r="T155" s="164">
        <f>S155*H155</f>
        <v>0</v>
      </c>
      <c r="AR155" s="165" t="s">
        <v>155</v>
      </c>
      <c r="AT155" s="165" t="s">
        <v>151</v>
      </c>
      <c r="AU155" s="165" t="s">
        <v>88</v>
      </c>
      <c r="AY155" s="14" t="s">
        <v>149</v>
      </c>
      <c r="BE155" s="166">
        <f>IF(N155="základná",J155,0)</f>
        <v>0</v>
      </c>
      <c r="BF155" s="166">
        <f>IF(N155="znížená",J155,0)</f>
        <v>0</v>
      </c>
      <c r="BG155" s="166">
        <f>IF(N155="zákl. prenesená",J155,0)</f>
        <v>0</v>
      </c>
      <c r="BH155" s="166">
        <f>IF(N155="zníž. prenesená",J155,0)</f>
        <v>0</v>
      </c>
      <c r="BI155" s="166">
        <f>IF(N155="nulová",J155,0)</f>
        <v>0</v>
      </c>
      <c r="BJ155" s="14" t="s">
        <v>88</v>
      </c>
      <c r="BK155" s="166">
        <f>ROUND(I155*H155,2)</f>
        <v>0</v>
      </c>
      <c r="BL155" s="14" t="s">
        <v>155</v>
      </c>
      <c r="BM155" s="165" t="s">
        <v>223</v>
      </c>
    </row>
    <row r="156" spans="2:65" s="11" customFormat="1" ht="22.9" customHeight="1" x14ac:dyDescent="0.2">
      <c r="B156" s="142"/>
      <c r="D156" s="143" t="s">
        <v>74</v>
      </c>
      <c r="E156" s="152" t="s">
        <v>180</v>
      </c>
      <c r="F156" s="152" t="s">
        <v>224</v>
      </c>
      <c r="I156" s="145"/>
      <c r="J156" s="153">
        <f>BK156</f>
        <v>0</v>
      </c>
      <c r="L156" s="142"/>
      <c r="M156" s="147"/>
      <c r="P156" s="148">
        <f>SUM(P157:P169)</f>
        <v>0</v>
      </c>
      <c r="R156" s="148">
        <f>SUM(R157:R169)</f>
        <v>2.0260984500000001</v>
      </c>
      <c r="T156" s="149">
        <f>SUM(T157:T169)</f>
        <v>0</v>
      </c>
      <c r="AR156" s="143" t="s">
        <v>82</v>
      </c>
      <c r="AT156" s="150" t="s">
        <v>74</v>
      </c>
      <c r="AU156" s="150" t="s">
        <v>82</v>
      </c>
      <c r="AY156" s="143" t="s">
        <v>149</v>
      </c>
      <c r="BK156" s="151">
        <f>SUM(BK157:BK169)</f>
        <v>0</v>
      </c>
    </row>
    <row r="157" spans="2:65" s="1" customFormat="1" ht="24.2" customHeight="1" x14ac:dyDescent="0.2">
      <c r="B157" s="124"/>
      <c r="C157" s="154" t="s">
        <v>211</v>
      </c>
      <c r="D157" s="154" t="s">
        <v>151</v>
      </c>
      <c r="E157" s="155" t="s">
        <v>226</v>
      </c>
      <c r="F157" s="156" t="s">
        <v>227</v>
      </c>
      <c r="G157" s="157" t="s">
        <v>228</v>
      </c>
      <c r="H157" s="158">
        <v>1</v>
      </c>
      <c r="I157" s="159"/>
      <c r="J157" s="160">
        <f t="shared" ref="J157:J169" si="15">ROUND(I157*H157,2)</f>
        <v>0</v>
      </c>
      <c r="K157" s="161"/>
      <c r="L157" s="29"/>
      <c r="M157" s="162" t="s">
        <v>1</v>
      </c>
      <c r="N157" s="123" t="s">
        <v>41</v>
      </c>
      <c r="P157" s="163">
        <f t="shared" ref="P157:P169" si="16">O157*H157</f>
        <v>0</v>
      </c>
      <c r="Q157" s="163">
        <v>6.4991690000000005E-2</v>
      </c>
      <c r="R157" s="163">
        <f t="shared" ref="R157:R169" si="17">Q157*H157</f>
        <v>6.4991690000000005E-2</v>
      </c>
      <c r="S157" s="163">
        <v>0</v>
      </c>
      <c r="T157" s="164">
        <f t="shared" ref="T157:T169" si="18">S157*H157</f>
        <v>0</v>
      </c>
      <c r="AR157" s="165" t="s">
        <v>155</v>
      </c>
      <c r="AT157" s="165" t="s">
        <v>151</v>
      </c>
      <c r="AU157" s="165" t="s">
        <v>88</v>
      </c>
      <c r="AY157" s="14" t="s">
        <v>149</v>
      </c>
      <c r="BE157" s="166">
        <f t="shared" ref="BE157:BE169" si="19">IF(N157="základná",J157,0)</f>
        <v>0</v>
      </c>
      <c r="BF157" s="166">
        <f t="shared" ref="BF157:BF169" si="20">IF(N157="znížená",J157,0)</f>
        <v>0</v>
      </c>
      <c r="BG157" s="166">
        <f t="shared" ref="BG157:BG169" si="21">IF(N157="zákl. prenesená",J157,0)</f>
        <v>0</v>
      </c>
      <c r="BH157" s="166">
        <f t="shared" ref="BH157:BH169" si="22">IF(N157="zníž. prenesená",J157,0)</f>
        <v>0</v>
      </c>
      <c r="BI157" s="166">
        <f t="shared" ref="BI157:BI169" si="23">IF(N157="nulová",J157,0)</f>
        <v>0</v>
      </c>
      <c r="BJ157" s="14" t="s">
        <v>88</v>
      </c>
      <c r="BK157" s="166">
        <f t="shared" ref="BK157:BK169" si="24">ROUND(I157*H157,2)</f>
        <v>0</v>
      </c>
      <c r="BL157" s="14" t="s">
        <v>155</v>
      </c>
      <c r="BM157" s="165" t="s">
        <v>229</v>
      </c>
    </row>
    <row r="158" spans="2:65" s="1" customFormat="1" ht="24.2" customHeight="1" x14ac:dyDescent="0.2">
      <c r="B158" s="124"/>
      <c r="C158" s="154" t="s">
        <v>216</v>
      </c>
      <c r="D158" s="154" t="s">
        <v>151</v>
      </c>
      <c r="E158" s="155" t="s">
        <v>231</v>
      </c>
      <c r="F158" s="156" t="s">
        <v>232</v>
      </c>
      <c r="G158" s="157" t="s">
        <v>233</v>
      </c>
      <c r="H158" s="158">
        <v>18.5</v>
      </c>
      <c r="I158" s="159"/>
      <c r="J158" s="160">
        <f t="shared" si="15"/>
        <v>0</v>
      </c>
      <c r="K158" s="161"/>
      <c r="L158" s="29"/>
      <c r="M158" s="162" t="s">
        <v>1</v>
      </c>
      <c r="N158" s="123" t="s">
        <v>41</v>
      </c>
      <c r="P158" s="163">
        <f t="shared" si="16"/>
        <v>0</v>
      </c>
      <c r="Q158" s="163">
        <v>3.68696E-3</v>
      </c>
      <c r="R158" s="163">
        <f t="shared" si="17"/>
        <v>6.8208759999999993E-2</v>
      </c>
      <c r="S158" s="163">
        <v>0</v>
      </c>
      <c r="T158" s="164">
        <f t="shared" si="18"/>
        <v>0</v>
      </c>
      <c r="AR158" s="165" t="s">
        <v>155</v>
      </c>
      <c r="AT158" s="165" t="s">
        <v>151</v>
      </c>
      <c r="AU158" s="165" t="s">
        <v>88</v>
      </c>
      <c r="AY158" s="14" t="s">
        <v>149</v>
      </c>
      <c r="BE158" s="166">
        <f t="shared" si="19"/>
        <v>0</v>
      </c>
      <c r="BF158" s="166">
        <f t="shared" si="20"/>
        <v>0</v>
      </c>
      <c r="BG158" s="166">
        <f t="shared" si="21"/>
        <v>0</v>
      </c>
      <c r="BH158" s="166">
        <f t="shared" si="22"/>
        <v>0</v>
      </c>
      <c r="BI158" s="166">
        <f t="shared" si="23"/>
        <v>0</v>
      </c>
      <c r="BJ158" s="14" t="s">
        <v>88</v>
      </c>
      <c r="BK158" s="166">
        <f t="shared" si="24"/>
        <v>0</v>
      </c>
      <c r="BL158" s="14" t="s">
        <v>155</v>
      </c>
      <c r="BM158" s="165" t="s">
        <v>234</v>
      </c>
    </row>
    <row r="159" spans="2:65" s="1" customFormat="1" ht="21.75" customHeight="1" x14ac:dyDescent="0.2">
      <c r="B159" s="124"/>
      <c r="C159" s="154" t="s">
        <v>220</v>
      </c>
      <c r="D159" s="154" t="s">
        <v>151</v>
      </c>
      <c r="E159" s="155" t="s">
        <v>239</v>
      </c>
      <c r="F159" s="156" t="s">
        <v>240</v>
      </c>
      <c r="G159" s="157" t="s">
        <v>228</v>
      </c>
      <c r="H159" s="158">
        <v>1</v>
      </c>
      <c r="I159" s="159"/>
      <c r="J159" s="160">
        <f t="shared" si="15"/>
        <v>0</v>
      </c>
      <c r="K159" s="161"/>
      <c r="L159" s="29"/>
      <c r="M159" s="162" t="s">
        <v>1</v>
      </c>
      <c r="N159" s="123" t="s">
        <v>41</v>
      </c>
      <c r="P159" s="163">
        <f t="shared" si="16"/>
        <v>0</v>
      </c>
      <c r="Q159" s="163">
        <v>4.8000000000000001E-5</v>
      </c>
      <c r="R159" s="163">
        <f t="shared" si="17"/>
        <v>4.8000000000000001E-5</v>
      </c>
      <c r="S159" s="163">
        <v>0</v>
      </c>
      <c r="T159" s="164">
        <f t="shared" si="18"/>
        <v>0</v>
      </c>
      <c r="AR159" s="165" t="s">
        <v>155</v>
      </c>
      <c r="AT159" s="165" t="s">
        <v>151</v>
      </c>
      <c r="AU159" s="165" t="s">
        <v>88</v>
      </c>
      <c r="AY159" s="14" t="s">
        <v>149</v>
      </c>
      <c r="BE159" s="166">
        <f t="shared" si="19"/>
        <v>0</v>
      </c>
      <c r="BF159" s="166">
        <f t="shared" si="20"/>
        <v>0</v>
      </c>
      <c r="BG159" s="166">
        <f t="shared" si="21"/>
        <v>0</v>
      </c>
      <c r="BH159" s="166">
        <f t="shared" si="22"/>
        <v>0</v>
      </c>
      <c r="BI159" s="166">
        <f t="shared" si="23"/>
        <v>0</v>
      </c>
      <c r="BJ159" s="14" t="s">
        <v>88</v>
      </c>
      <c r="BK159" s="166">
        <f t="shared" si="24"/>
        <v>0</v>
      </c>
      <c r="BL159" s="14" t="s">
        <v>155</v>
      </c>
      <c r="BM159" s="165" t="s">
        <v>241</v>
      </c>
    </row>
    <row r="160" spans="2:65" s="1" customFormat="1" ht="16.5" customHeight="1" x14ac:dyDescent="0.2">
      <c r="B160" s="124"/>
      <c r="C160" s="175" t="s">
        <v>225</v>
      </c>
      <c r="D160" s="175" t="s">
        <v>192</v>
      </c>
      <c r="E160" s="176" t="s">
        <v>243</v>
      </c>
      <c r="F160" s="177" t="s">
        <v>244</v>
      </c>
      <c r="G160" s="178" t="s">
        <v>228</v>
      </c>
      <c r="H160" s="179">
        <v>1</v>
      </c>
      <c r="I160" s="180"/>
      <c r="J160" s="181">
        <f t="shared" si="15"/>
        <v>0</v>
      </c>
      <c r="K160" s="182"/>
      <c r="L160" s="183"/>
      <c r="M160" s="184" t="s">
        <v>1</v>
      </c>
      <c r="N160" s="185" t="s">
        <v>41</v>
      </c>
      <c r="P160" s="163">
        <f t="shared" si="16"/>
        <v>0</v>
      </c>
      <c r="Q160" s="163">
        <v>0</v>
      </c>
      <c r="R160" s="163">
        <f t="shared" si="17"/>
        <v>0</v>
      </c>
      <c r="S160" s="163">
        <v>0</v>
      </c>
      <c r="T160" s="164">
        <f t="shared" si="18"/>
        <v>0</v>
      </c>
      <c r="AR160" s="165" t="s">
        <v>180</v>
      </c>
      <c r="AT160" s="165" t="s">
        <v>192</v>
      </c>
      <c r="AU160" s="165" t="s">
        <v>88</v>
      </c>
      <c r="AY160" s="14" t="s">
        <v>149</v>
      </c>
      <c r="BE160" s="166">
        <f t="shared" si="19"/>
        <v>0</v>
      </c>
      <c r="BF160" s="166">
        <f t="shared" si="20"/>
        <v>0</v>
      </c>
      <c r="BG160" s="166">
        <f t="shared" si="21"/>
        <v>0</v>
      </c>
      <c r="BH160" s="166">
        <f t="shared" si="22"/>
        <v>0</v>
      </c>
      <c r="BI160" s="166">
        <f t="shared" si="23"/>
        <v>0</v>
      </c>
      <c r="BJ160" s="14" t="s">
        <v>88</v>
      </c>
      <c r="BK160" s="166">
        <f t="shared" si="24"/>
        <v>0</v>
      </c>
      <c r="BL160" s="14" t="s">
        <v>155</v>
      </c>
      <c r="BM160" s="165" t="s">
        <v>245</v>
      </c>
    </row>
    <row r="161" spans="2:65" s="1" customFormat="1" ht="16.5" customHeight="1" x14ac:dyDescent="0.2">
      <c r="B161" s="124"/>
      <c r="C161" s="154" t="s">
        <v>230</v>
      </c>
      <c r="D161" s="154" t="s">
        <v>151</v>
      </c>
      <c r="E161" s="155" t="s">
        <v>247</v>
      </c>
      <c r="F161" s="156" t="s">
        <v>248</v>
      </c>
      <c r="G161" s="157" t="s">
        <v>233</v>
      </c>
      <c r="H161" s="158">
        <v>18.5</v>
      </c>
      <c r="I161" s="159"/>
      <c r="J161" s="160">
        <f t="shared" si="15"/>
        <v>0</v>
      </c>
      <c r="K161" s="161"/>
      <c r="L161" s="29"/>
      <c r="M161" s="162" t="s">
        <v>1</v>
      </c>
      <c r="N161" s="123" t="s">
        <v>41</v>
      </c>
      <c r="P161" s="163">
        <f t="shared" si="16"/>
        <v>0</v>
      </c>
      <c r="Q161" s="163">
        <v>0</v>
      </c>
      <c r="R161" s="163">
        <f t="shared" si="17"/>
        <v>0</v>
      </c>
      <c r="S161" s="163">
        <v>0</v>
      </c>
      <c r="T161" s="164">
        <f t="shared" si="18"/>
        <v>0</v>
      </c>
      <c r="AR161" s="165" t="s">
        <v>155</v>
      </c>
      <c r="AT161" s="165" t="s">
        <v>151</v>
      </c>
      <c r="AU161" s="165" t="s">
        <v>88</v>
      </c>
      <c r="AY161" s="14" t="s">
        <v>149</v>
      </c>
      <c r="BE161" s="166">
        <f t="shared" si="19"/>
        <v>0</v>
      </c>
      <c r="BF161" s="166">
        <f t="shared" si="20"/>
        <v>0</v>
      </c>
      <c r="BG161" s="166">
        <f t="shared" si="21"/>
        <v>0</v>
      </c>
      <c r="BH161" s="166">
        <f t="shared" si="22"/>
        <v>0</v>
      </c>
      <c r="BI161" s="166">
        <f t="shared" si="23"/>
        <v>0</v>
      </c>
      <c r="BJ161" s="14" t="s">
        <v>88</v>
      </c>
      <c r="BK161" s="166">
        <f t="shared" si="24"/>
        <v>0</v>
      </c>
      <c r="BL161" s="14" t="s">
        <v>155</v>
      </c>
      <c r="BM161" s="165" t="s">
        <v>249</v>
      </c>
    </row>
    <row r="162" spans="2:65" s="1" customFormat="1" ht="16.5" customHeight="1" x14ac:dyDescent="0.2">
      <c r="B162" s="124"/>
      <c r="C162" s="154" t="s">
        <v>235</v>
      </c>
      <c r="D162" s="154" t="s">
        <v>151</v>
      </c>
      <c r="E162" s="155" t="s">
        <v>251</v>
      </c>
      <c r="F162" s="156" t="s">
        <v>252</v>
      </c>
      <c r="G162" s="157" t="s">
        <v>228</v>
      </c>
      <c r="H162" s="158">
        <v>1</v>
      </c>
      <c r="I162" s="159"/>
      <c r="J162" s="160">
        <f t="shared" si="15"/>
        <v>0</v>
      </c>
      <c r="K162" s="161"/>
      <c r="L162" s="29"/>
      <c r="M162" s="162" t="s">
        <v>1</v>
      </c>
      <c r="N162" s="123" t="s">
        <v>41</v>
      </c>
      <c r="P162" s="163">
        <f t="shared" si="16"/>
        <v>0</v>
      </c>
      <c r="Q162" s="163">
        <v>3.3E-3</v>
      </c>
      <c r="R162" s="163">
        <f t="shared" si="17"/>
        <v>3.3E-3</v>
      </c>
      <c r="S162" s="163">
        <v>0</v>
      </c>
      <c r="T162" s="164">
        <f t="shared" si="18"/>
        <v>0</v>
      </c>
      <c r="AR162" s="165" t="s">
        <v>155</v>
      </c>
      <c r="AT162" s="165" t="s">
        <v>151</v>
      </c>
      <c r="AU162" s="165" t="s">
        <v>88</v>
      </c>
      <c r="AY162" s="14" t="s">
        <v>149</v>
      </c>
      <c r="BE162" s="166">
        <f t="shared" si="19"/>
        <v>0</v>
      </c>
      <c r="BF162" s="166">
        <f t="shared" si="20"/>
        <v>0</v>
      </c>
      <c r="BG162" s="166">
        <f t="shared" si="21"/>
        <v>0</v>
      </c>
      <c r="BH162" s="166">
        <f t="shared" si="22"/>
        <v>0</v>
      </c>
      <c r="BI162" s="166">
        <f t="shared" si="23"/>
        <v>0</v>
      </c>
      <c r="BJ162" s="14" t="s">
        <v>88</v>
      </c>
      <c r="BK162" s="166">
        <f t="shared" si="24"/>
        <v>0</v>
      </c>
      <c r="BL162" s="14" t="s">
        <v>155</v>
      </c>
      <c r="BM162" s="165" t="s">
        <v>253</v>
      </c>
    </row>
    <row r="163" spans="2:65" s="1" customFormat="1" ht="16.5" customHeight="1" x14ac:dyDescent="0.2">
      <c r="B163" s="124"/>
      <c r="C163" s="175" t="s">
        <v>7</v>
      </c>
      <c r="D163" s="175" t="s">
        <v>192</v>
      </c>
      <c r="E163" s="176" t="s">
        <v>326</v>
      </c>
      <c r="F163" s="177" t="s">
        <v>327</v>
      </c>
      <c r="G163" s="178" t="s">
        <v>228</v>
      </c>
      <c r="H163" s="179">
        <v>1</v>
      </c>
      <c r="I163" s="180"/>
      <c r="J163" s="181">
        <f t="shared" si="15"/>
        <v>0</v>
      </c>
      <c r="K163" s="182"/>
      <c r="L163" s="183"/>
      <c r="M163" s="184" t="s">
        <v>1</v>
      </c>
      <c r="N163" s="185" t="s">
        <v>41</v>
      </c>
      <c r="P163" s="163">
        <f t="shared" si="16"/>
        <v>0</v>
      </c>
      <c r="Q163" s="163">
        <v>6.7000000000000004E-2</v>
      </c>
      <c r="R163" s="163">
        <f t="shared" si="17"/>
        <v>6.7000000000000004E-2</v>
      </c>
      <c r="S163" s="163">
        <v>0</v>
      </c>
      <c r="T163" s="164">
        <f t="shared" si="18"/>
        <v>0</v>
      </c>
      <c r="AR163" s="165" t="s">
        <v>180</v>
      </c>
      <c r="AT163" s="165" t="s">
        <v>192</v>
      </c>
      <c r="AU163" s="165" t="s">
        <v>88</v>
      </c>
      <c r="AY163" s="14" t="s">
        <v>149</v>
      </c>
      <c r="BE163" s="166">
        <f t="shared" si="19"/>
        <v>0</v>
      </c>
      <c r="BF163" s="166">
        <f t="shared" si="20"/>
        <v>0</v>
      </c>
      <c r="BG163" s="166">
        <f t="shared" si="21"/>
        <v>0</v>
      </c>
      <c r="BH163" s="166">
        <f t="shared" si="22"/>
        <v>0</v>
      </c>
      <c r="BI163" s="166">
        <f t="shared" si="23"/>
        <v>0</v>
      </c>
      <c r="BJ163" s="14" t="s">
        <v>88</v>
      </c>
      <c r="BK163" s="166">
        <f t="shared" si="24"/>
        <v>0</v>
      </c>
      <c r="BL163" s="14" t="s">
        <v>155</v>
      </c>
      <c r="BM163" s="165" t="s">
        <v>328</v>
      </c>
    </row>
    <row r="164" spans="2:65" s="1" customFormat="1" ht="21.75" customHeight="1" x14ac:dyDescent="0.2">
      <c r="B164" s="124"/>
      <c r="C164" s="175" t="s">
        <v>242</v>
      </c>
      <c r="D164" s="175" t="s">
        <v>192</v>
      </c>
      <c r="E164" s="176" t="s">
        <v>255</v>
      </c>
      <c r="F164" s="177" t="s">
        <v>256</v>
      </c>
      <c r="G164" s="178" t="s">
        <v>228</v>
      </c>
      <c r="H164" s="179">
        <v>1</v>
      </c>
      <c r="I164" s="180"/>
      <c r="J164" s="181">
        <f t="shared" si="15"/>
        <v>0</v>
      </c>
      <c r="K164" s="182"/>
      <c r="L164" s="183"/>
      <c r="M164" s="184" t="s">
        <v>1</v>
      </c>
      <c r="N164" s="185" t="s">
        <v>41</v>
      </c>
      <c r="P164" s="163">
        <f t="shared" si="16"/>
        <v>0</v>
      </c>
      <c r="Q164" s="163">
        <v>1.3620000000000001</v>
      </c>
      <c r="R164" s="163">
        <f t="shared" si="17"/>
        <v>1.3620000000000001</v>
      </c>
      <c r="S164" s="163">
        <v>0</v>
      </c>
      <c r="T164" s="164">
        <f t="shared" si="18"/>
        <v>0</v>
      </c>
      <c r="AR164" s="165" t="s">
        <v>180</v>
      </c>
      <c r="AT164" s="165" t="s">
        <v>192</v>
      </c>
      <c r="AU164" s="165" t="s">
        <v>88</v>
      </c>
      <c r="AY164" s="14" t="s">
        <v>149</v>
      </c>
      <c r="BE164" s="166">
        <f t="shared" si="19"/>
        <v>0</v>
      </c>
      <c r="BF164" s="166">
        <f t="shared" si="20"/>
        <v>0</v>
      </c>
      <c r="BG164" s="166">
        <f t="shared" si="21"/>
        <v>0</v>
      </c>
      <c r="BH164" s="166">
        <f t="shared" si="22"/>
        <v>0</v>
      </c>
      <c r="BI164" s="166">
        <f t="shared" si="23"/>
        <v>0</v>
      </c>
      <c r="BJ164" s="14" t="s">
        <v>88</v>
      </c>
      <c r="BK164" s="166">
        <f t="shared" si="24"/>
        <v>0</v>
      </c>
      <c r="BL164" s="14" t="s">
        <v>155</v>
      </c>
      <c r="BM164" s="165" t="s">
        <v>329</v>
      </c>
    </row>
    <row r="165" spans="2:65" s="1" customFormat="1" ht="16.5" customHeight="1" x14ac:dyDescent="0.2">
      <c r="B165" s="124"/>
      <c r="C165" s="175" t="s">
        <v>246</v>
      </c>
      <c r="D165" s="175" t="s">
        <v>192</v>
      </c>
      <c r="E165" s="176" t="s">
        <v>330</v>
      </c>
      <c r="F165" s="177" t="s">
        <v>331</v>
      </c>
      <c r="G165" s="178" t="s">
        <v>228</v>
      </c>
      <c r="H165" s="179">
        <v>1</v>
      </c>
      <c r="I165" s="180"/>
      <c r="J165" s="181">
        <f t="shared" si="15"/>
        <v>0</v>
      </c>
      <c r="K165" s="182"/>
      <c r="L165" s="183"/>
      <c r="M165" s="184" t="s">
        <v>1</v>
      </c>
      <c r="N165" s="185" t="s">
        <v>41</v>
      </c>
      <c r="P165" s="163">
        <f t="shared" si="16"/>
        <v>0</v>
      </c>
      <c r="Q165" s="163">
        <v>0</v>
      </c>
      <c r="R165" s="163">
        <f t="shared" si="17"/>
        <v>0</v>
      </c>
      <c r="S165" s="163">
        <v>0</v>
      </c>
      <c r="T165" s="164">
        <f t="shared" si="18"/>
        <v>0</v>
      </c>
      <c r="AR165" s="165" t="s">
        <v>180</v>
      </c>
      <c r="AT165" s="165" t="s">
        <v>192</v>
      </c>
      <c r="AU165" s="165" t="s">
        <v>88</v>
      </c>
      <c r="AY165" s="14" t="s">
        <v>149</v>
      </c>
      <c r="BE165" s="166">
        <f t="shared" si="19"/>
        <v>0</v>
      </c>
      <c r="BF165" s="166">
        <f t="shared" si="20"/>
        <v>0</v>
      </c>
      <c r="BG165" s="166">
        <f t="shared" si="21"/>
        <v>0</v>
      </c>
      <c r="BH165" s="166">
        <f t="shared" si="22"/>
        <v>0</v>
      </c>
      <c r="BI165" s="166">
        <f t="shared" si="23"/>
        <v>0</v>
      </c>
      <c r="BJ165" s="14" t="s">
        <v>88</v>
      </c>
      <c r="BK165" s="166">
        <f t="shared" si="24"/>
        <v>0</v>
      </c>
      <c r="BL165" s="14" t="s">
        <v>155</v>
      </c>
      <c r="BM165" s="165" t="s">
        <v>332</v>
      </c>
    </row>
    <row r="166" spans="2:65" s="1" customFormat="1" ht="24.2" customHeight="1" x14ac:dyDescent="0.2">
      <c r="B166" s="124"/>
      <c r="C166" s="175" t="s">
        <v>250</v>
      </c>
      <c r="D166" s="175" t="s">
        <v>192</v>
      </c>
      <c r="E166" s="176" t="s">
        <v>263</v>
      </c>
      <c r="F166" s="177" t="s">
        <v>264</v>
      </c>
      <c r="G166" s="178" t="s">
        <v>228</v>
      </c>
      <c r="H166" s="179">
        <v>1</v>
      </c>
      <c r="I166" s="180"/>
      <c r="J166" s="181">
        <f t="shared" si="15"/>
        <v>0</v>
      </c>
      <c r="K166" s="182"/>
      <c r="L166" s="183"/>
      <c r="M166" s="184" t="s">
        <v>1</v>
      </c>
      <c r="N166" s="185" t="s">
        <v>41</v>
      </c>
      <c r="P166" s="163">
        <f t="shared" si="16"/>
        <v>0</v>
      </c>
      <c r="Q166" s="163">
        <v>0.36599999999999999</v>
      </c>
      <c r="R166" s="163">
        <f t="shared" si="17"/>
        <v>0.36599999999999999</v>
      </c>
      <c r="S166" s="163">
        <v>0</v>
      </c>
      <c r="T166" s="164">
        <f t="shared" si="18"/>
        <v>0</v>
      </c>
      <c r="AR166" s="165" t="s">
        <v>180</v>
      </c>
      <c r="AT166" s="165" t="s">
        <v>192</v>
      </c>
      <c r="AU166" s="165" t="s">
        <v>88</v>
      </c>
      <c r="AY166" s="14" t="s">
        <v>149</v>
      </c>
      <c r="BE166" s="166">
        <f t="shared" si="19"/>
        <v>0</v>
      </c>
      <c r="BF166" s="166">
        <f t="shared" si="20"/>
        <v>0</v>
      </c>
      <c r="BG166" s="166">
        <f t="shared" si="21"/>
        <v>0</v>
      </c>
      <c r="BH166" s="166">
        <f t="shared" si="22"/>
        <v>0</v>
      </c>
      <c r="BI166" s="166">
        <f t="shared" si="23"/>
        <v>0</v>
      </c>
      <c r="BJ166" s="14" t="s">
        <v>88</v>
      </c>
      <c r="BK166" s="166">
        <f t="shared" si="24"/>
        <v>0</v>
      </c>
      <c r="BL166" s="14" t="s">
        <v>155</v>
      </c>
      <c r="BM166" s="165" t="s">
        <v>265</v>
      </c>
    </row>
    <row r="167" spans="2:65" s="1" customFormat="1" ht="24.2" customHeight="1" x14ac:dyDescent="0.2">
      <c r="B167" s="124"/>
      <c r="C167" s="154" t="s">
        <v>254</v>
      </c>
      <c r="D167" s="154" t="s">
        <v>151</v>
      </c>
      <c r="E167" s="155" t="s">
        <v>267</v>
      </c>
      <c r="F167" s="156" t="s">
        <v>268</v>
      </c>
      <c r="G167" s="157" t="s">
        <v>228</v>
      </c>
      <c r="H167" s="158">
        <v>1</v>
      </c>
      <c r="I167" s="159"/>
      <c r="J167" s="160">
        <f t="shared" si="15"/>
        <v>0</v>
      </c>
      <c r="K167" s="161"/>
      <c r="L167" s="29"/>
      <c r="M167" s="162" t="s">
        <v>1</v>
      </c>
      <c r="N167" s="123" t="s">
        <v>41</v>
      </c>
      <c r="P167" s="163">
        <f t="shared" si="16"/>
        <v>0</v>
      </c>
      <c r="Q167" s="163">
        <v>6.3E-3</v>
      </c>
      <c r="R167" s="163">
        <f t="shared" si="17"/>
        <v>6.3E-3</v>
      </c>
      <c r="S167" s="163">
        <v>0</v>
      </c>
      <c r="T167" s="164">
        <f t="shared" si="18"/>
        <v>0</v>
      </c>
      <c r="AR167" s="165" t="s">
        <v>155</v>
      </c>
      <c r="AT167" s="165" t="s">
        <v>151</v>
      </c>
      <c r="AU167" s="165" t="s">
        <v>88</v>
      </c>
      <c r="AY167" s="14" t="s">
        <v>149</v>
      </c>
      <c r="BE167" s="166">
        <f t="shared" si="19"/>
        <v>0</v>
      </c>
      <c r="BF167" s="166">
        <f t="shared" si="20"/>
        <v>0</v>
      </c>
      <c r="BG167" s="166">
        <f t="shared" si="21"/>
        <v>0</v>
      </c>
      <c r="BH167" s="166">
        <f t="shared" si="22"/>
        <v>0</v>
      </c>
      <c r="BI167" s="166">
        <f t="shared" si="23"/>
        <v>0</v>
      </c>
      <c r="BJ167" s="14" t="s">
        <v>88</v>
      </c>
      <c r="BK167" s="166">
        <f t="shared" si="24"/>
        <v>0</v>
      </c>
      <c r="BL167" s="14" t="s">
        <v>155</v>
      </c>
      <c r="BM167" s="165" t="s">
        <v>269</v>
      </c>
    </row>
    <row r="168" spans="2:65" s="1" customFormat="1" ht="16.5" customHeight="1" x14ac:dyDescent="0.2">
      <c r="B168" s="124"/>
      <c r="C168" s="175" t="s">
        <v>258</v>
      </c>
      <c r="D168" s="175" t="s">
        <v>192</v>
      </c>
      <c r="E168" s="176" t="s">
        <v>271</v>
      </c>
      <c r="F168" s="177" t="s">
        <v>272</v>
      </c>
      <c r="G168" s="178" t="s">
        <v>228</v>
      </c>
      <c r="H168" s="179">
        <v>1</v>
      </c>
      <c r="I168" s="180"/>
      <c r="J168" s="181">
        <f t="shared" si="15"/>
        <v>0</v>
      </c>
      <c r="K168" s="182"/>
      <c r="L168" s="183"/>
      <c r="M168" s="184" t="s">
        <v>1</v>
      </c>
      <c r="N168" s="185" t="s">
        <v>41</v>
      </c>
      <c r="P168" s="163">
        <f t="shared" si="16"/>
        <v>0</v>
      </c>
      <c r="Q168" s="163">
        <v>8.6400000000000005E-2</v>
      </c>
      <c r="R168" s="163">
        <f t="shared" si="17"/>
        <v>8.6400000000000005E-2</v>
      </c>
      <c r="S168" s="163">
        <v>0</v>
      </c>
      <c r="T168" s="164">
        <f t="shared" si="18"/>
        <v>0</v>
      </c>
      <c r="AR168" s="165" t="s">
        <v>180</v>
      </c>
      <c r="AT168" s="165" t="s">
        <v>192</v>
      </c>
      <c r="AU168" s="165" t="s">
        <v>88</v>
      </c>
      <c r="AY168" s="14" t="s">
        <v>149</v>
      </c>
      <c r="BE168" s="166">
        <f t="shared" si="19"/>
        <v>0</v>
      </c>
      <c r="BF168" s="166">
        <f t="shared" si="20"/>
        <v>0</v>
      </c>
      <c r="BG168" s="166">
        <f t="shared" si="21"/>
        <v>0</v>
      </c>
      <c r="BH168" s="166">
        <f t="shared" si="22"/>
        <v>0</v>
      </c>
      <c r="BI168" s="166">
        <f t="shared" si="23"/>
        <v>0</v>
      </c>
      <c r="BJ168" s="14" t="s">
        <v>88</v>
      </c>
      <c r="BK168" s="166">
        <f t="shared" si="24"/>
        <v>0</v>
      </c>
      <c r="BL168" s="14" t="s">
        <v>155</v>
      </c>
      <c r="BM168" s="165" t="s">
        <v>273</v>
      </c>
    </row>
    <row r="169" spans="2:65" s="1" customFormat="1" ht="24.2" customHeight="1" x14ac:dyDescent="0.2">
      <c r="B169" s="124"/>
      <c r="C169" s="154" t="s">
        <v>262</v>
      </c>
      <c r="D169" s="154" t="s">
        <v>151</v>
      </c>
      <c r="E169" s="155" t="s">
        <v>275</v>
      </c>
      <c r="F169" s="156" t="s">
        <v>276</v>
      </c>
      <c r="G169" s="157" t="s">
        <v>233</v>
      </c>
      <c r="H169" s="158">
        <v>18.5</v>
      </c>
      <c r="I169" s="159"/>
      <c r="J169" s="160">
        <f t="shared" si="15"/>
        <v>0</v>
      </c>
      <c r="K169" s="161"/>
      <c r="L169" s="29"/>
      <c r="M169" s="162" t="s">
        <v>1</v>
      </c>
      <c r="N169" s="123" t="s">
        <v>41</v>
      </c>
      <c r="P169" s="163">
        <f t="shared" si="16"/>
        <v>0</v>
      </c>
      <c r="Q169" s="163">
        <v>1E-4</v>
      </c>
      <c r="R169" s="163">
        <f t="shared" si="17"/>
        <v>1.8500000000000001E-3</v>
      </c>
      <c r="S169" s="163">
        <v>0</v>
      </c>
      <c r="T169" s="164">
        <f t="shared" si="18"/>
        <v>0</v>
      </c>
      <c r="AR169" s="165" t="s">
        <v>155</v>
      </c>
      <c r="AT169" s="165" t="s">
        <v>151</v>
      </c>
      <c r="AU169" s="165" t="s">
        <v>88</v>
      </c>
      <c r="AY169" s="14" t="s">
        <v>149</v>
      </c>
      <c r="BE169" s="166">
        <f t="shared" si="19"/>
        <v>0</v>
      </c>
      <c r="BF169" s="166">
        <f t="shared" si="20"/>
        <v>0</v>
      </c>
      <c r="BG169" s="166">
        <f t="shared" si="21"/>
        <v>0</v>
      </c>
      <c r="BH169" s="166">
        <f t="shared" si="22"/>
        <v>0</v>
      </c>
      <c r="BI169" s="166">
        <f t="shared" si="23"/>
        <v>0</v>
      </c>
      <c r="BJ169" s="14" t="s">
        <v>88</v>
      </c>
      <c r="BK169" s="166">
        <f t="shared" si="24"/>
        <v>0</v>
      </c>
      <c r="BL169" s="14" t="s">
        <v>155</v>
      </c>
      <c r="BM169" s="165" t="s">
        <v>277</v>
      </c>
    </row>
    <row r="170" spans="2:65" s="11" customFormat="1" ht="22.9" customHeight="1" x14ac:dyDescent="0.2">
      <c r="B170" s="142"/>
      <c r="D170" s="143" t="s">
        <v>74</v>
      </c>
      <c r="E170" s="152" t="s">
        <v>296</v>
      </c>
      <c r="F170" s="152" t="s">
        <v>297</v>
      </c>
      <c r="I170" s="145"/>
      <c r="J170" s="153">
        <f>BK170</f>
        <v>0</v>
      </c>
      <c r="L170" s="142"/>
      <c r="M170" s="147"/>
      <c r="P170" s="148">
        <f>P171</f>
        <v>0</v>
      </c>
      <c r="R170" s="148">
        <f>R171</f>
        <v>0</v>
      </c>
      <c r="T170" s="149">
        <f>T171</f>
        <v>0</v>
      </c>
      <c r="AR170" s="143" t="s">
        <v>82</v>
      </c>
      <c r="AT170" s="150" t="s">
        <v>74</v>
      </c>
      <c r="AU170" s="150" t="s">
        <v>82</v>
      </c>
      <c r="AY170" s="143" t="s">
        <v>149</v>
      </c>
      <c r="BK170" s="151">
        <f>BK171</f>
        <v>0</v>
      </c>
    </row>
    <row r="171" spans="2:65" s="1" customFormat="1" ht="33" customHeight="1" x14ac:dyDescent="0.2">
      <c r="B171" s="124"/>
      <c r="C171" s="154" t="s">
        <v>266</v>
      </c>
      <c r="D171" s="154" t="s">
        <v>151</v>
      </c>
      <c r="E171" s="155" t="s">
        <v>299</v>
      </c>
      <c r="F171" s="156" t="s">
        <v>300</v>
      </c>
      <c r="G171" s="157" t="s">
        <v>183</v>
      </c>
      <c r="H171" s="158">
        <v>29.422999999999998</v>
      </c>
      <c r="I171" s="159"/>
      <c r="J171" s="160">
        <f>ROUND(I171*H171,2)</f>
        <v>0</v>
      </c>
      <c r="K171" s="161"/>
      <c r="L171" s="29"/>
      <c r="M171" s="187" t="s">
        <v>1</v>
      </c>
      <c r="N171" s="188" t="s">
        <v>41</v>
      </c>
      <c r="O171" s="189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AR171" s="165" t="s">
        <v>155</v>
      </c>
      <c r="AT171" s="165" t="s">
        <v>151</v>
      </c>
      <c r="AU171" s="165" t="s">
        <v>88</v>
      </c>
      <c r="AY171" s="14" t="s">
        <v>149</v>
      </c>
      <c r="BE171" s="166">
        <f>IF(N171="základná",J171,0)</f>
        <v>0</v>
      </c>
      <c r="BF171" s="166">
        <f>IF(N171="znížená",J171,0)</f>
        <v>0</v>
      </c>
      <c r="BG171" s="166">
        <f>IF(N171="zákl. prenesená",J171,0)</f>
        <v>0</v>
      </c>
      <c r="BH171" s="166">
        <f>IF(N171="zníž. prenesená",J171,0)</f>
        <v>0</v>
      </c>
      <c r="BI171" s="166">
        <f>IF(N171="nulová",J171,0)</f>
        <v>0</v>
      </c>
      <c r="BJ171" s="14" t="s">
        <v>88</v>
      </c>
      <c r="BK171" s="166">
        <f>ROUND(I171*H171,2)</f>
        <v>0</v>
      </c>
      <c r="BL171" s="14" t="s">
        <v>155</v>
      </c>
      <c r="BM171" s="165" t="s">
        <v>301</v>
      </c>
    </row>
    <row r="172" spans="2:65" s="1" customFormat="1" ht="6.95" customHeight="1" x14ac:dyDescent="0.2">
      <c r="B172" s="42"/>
      <c r="C172" s="43"/>
      <c r="D172" s="43"/>
      <c r="E172" s="43"/>
      <c r="F172" s="43"/>
      <c r="G172" s="43"/>
      <c r="H172" s="43"/>
      <c r="I172" s="43"/>
      <c r="J172" s="43"/>
      <c r="K172" s="43"/>
      <c r="L172" s="29"/>
    </row>
  </sheetData>
  <autoFilter ref="C135:K171" xr:uid="{00000000-0009-0000-0000-000002000000}"/>
  <mergeCells count="17">
    <mergeCell ref="E128:H128"/>
    <mergeCell ref="L2:V2"/>
    <mergeCell ref="D110:F110"/>
    <mergeCell ref="D111:F111"/>
    <mergeCell ref="D112:F112"/>
    <mergeCell ref="E124:H124"/>
    <mergeCell ref="E126:H126"/>
    <mergeCell ref="E85:H85"/>
    <mergeCell ref="E87:H87"/>
    <mergeCell ref="E89:H89"/>
    <mergeCell ref="D108:F108"/>
    <mergeCell ref="D109:F10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20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97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s="1" customFormat="1" ht="12" customHeight="1" x14ac:dyDescent="0.2">
      <c r="B8" s="29"/>
      <c r="D8" s="24" t="s">
        <v>105</v>
      </c>
      <c r="L8" s="29"/>
    </row>
    <row r="9" spans="2:46" s="1" customFormat="1" ht="16.5" customHeight="1" x14ac:dyDescent="0.2">
      <c r="B9" s="29"/>
      <c r="E9" s="192" t="s">
        <v>333</v>
      </c>
      <c r="F9" s="237"/>
      <c r="G9" s="237"/>
      <c r="H9" s="237"/>
      <c r="L9" s="29"/>
    </row>
    <row r="10" spans="2:46" s="1" customFormat="1" ht="11.25" x14ac:dyDescent="0.2">
      <c r="B10" s="29"/>
      <c r="L10" s="29"/>
    </row>
    <row r="11" spans="2:46" s="1" customFormat="1" ht="12" customHeight="1" x14ac:dyDescent="0.2">
      <c r="B11" s="29"/>
      <c r="D11" s="24" t="s">
        <v>17</v>
      </c>
      <c r="F11" s="22" t="s">
        <v>1</v>
      </c>
      <c r="I11" s="24" t="s">
        <v>18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19</v>
      </c>
      <c r="F12" s="22" t="s">
        <v>20</v>
      </c>
      <c r="I12" s="24" t="s">
        <v>21</v>
      </c>
      <c r="J12" s="50" t="str">
        <f>'Rekapitulácia stavby'!AN8</f>
        <v>27. 9. 2024</v>
      </c>
      <c r="L12" s="29"/>
    </row>
    <row r="13" spans="2:46" s="1" customFormat="1" ht="10.9" customHeight="1" x14ac:dyDescent="0.2">
      <c r="B13" s="29"/>
      <c r="L13" s="29"/>
    </row>
    <row r="14" spans="2:46" s="1" customFormat="1" ht="12" customHeight="1" x14ac:dyDescent="0.2">
      <c r="B14" s="29"/>
      <c r="D14" s="24" t="s">
        <v>23</v>
      </c>
      <c r="I14" s="24" t="s">
        <v>24</v>
      </c>
      <c r="J14" s="22" t="s">
        <v>1</v>
      </c>
      <c r="L14" s="29"/>
    </row>
    <row r="15" spans="2:46" s="1" customFormat="1" ht="18" customHeight="1" x14ac:dyDescent="0.2">
      <c r="B15" s="29"/>
      <c r="E15" s="22" t="s">
        <v>25</v>
      </c>
      <c r="I15" s="24" t="s">
        <v>26</v>
      </c>
      <c r="J15" s="22" t="s">
        <v>1</v>
      </c>
      <c r="L15" s="29"/>
    </row>
    <row r="16" spans="2:46" s="1" customFormat="1" ht="6.95" customHeight="1" x14ac:dyDescent="0.2">
      <c r="B16" s="29"/>
      <c r="L16" s="29"/>
    </row>
    <row r="17" spans="2:12" s="1" customFormat="1" ht="12" customHeight="1" x14ac:dyDescent="0.2">
      <c r="B17" s="29"/>
      <c r="D17" s="24" t="s">
        <v>27</v>
      </c>
      <c r="I17" s="24" t="s">
        <v>24</v>
      </c>
      <c r="J17" s="25" t="str">
        <f>'Rekapitulácia stavby'!AN13</f>
        <v>Vyplň údaj</v>
      </c>
      <c r="L17" s="29"/>
    </row>
    <row r="18" spans="2:12" s="1" customFormat="1" ht="18" customHeight="1" x14ac:dyDescent="0.2">
      <c r="B18" s="29"/>
      <c r="E18" s="238" t="str">
        <f>'Rekapitulácia stavby'!E14</f>
        <v>Vyplň údaj</v>
      </c>
      <c r="F18" s="218"/>
      <c r="G18" s="218"/>
      <c r="H18" s="218"/>
      <c r="I18" s="24" t="s">
        <v>26</v>
      </c>
      <c r="J18" s="25" t="str">
        <f>'Rekapitulácia stavby'!AN14</f>
        <v>Vyplň údaj</v>
      </c>
      <c r="L18" s="29"/>
    </row>
    <row r="19" spans="2:12" s="1" customFormat="1" ht="6.95" customHeight="1" x14ac:dyDescent="0.2">
      <c r="B19" s="29"/>
      <c r="L19" s="29"/>
    </row>
    <row r="20" spans="2:12" s="1" customFormat="1" ht="12" customHeight="1" x14ac:dyDescent="0.2">
      <c r="B20" s="29"/>
      <c r="D20" s="24" t="s">
        <v>29</v>
      </c>
      <c r="I20" s="24" t="s">
        <v>24</v>
      </c>
      <c r="J20" s="22" t="s">
        <v>1</v>
      </c>
      <c r="L20" s="29"/>
    </row>
    <row r="21" spans="2:12" s="1" customFormat="1" ht="18" customHeight="1" x14ac:dyDescent="0.2">
      <c r="B21" s="29"/>
      <c r="E21" s="22" t="s">
        <v>30</v>
      </c>
      <c r="I21" s="24" t="s">
        <v>26</v>
      </c>
      <c r="J21" s="22" t="s">
        <v>1</v>
      </c>
      <c r="L21" s="29"/>
    </row>
    <row r="22" spans="2:12" s="1" customFormat="1" ht="6.95" customHeight="1" x14ac:dyDescent="0.2">
      <c r="B22" s="29"/>
      <c r="L22" s="29"/>
    </row>
    <row r="23" spans="2:12" s="1" customFormat="1" ht="12" customHeight="1" x14ac:dyDescent="0.2">
      <c r="B23" s="29"/>
      <c r="D23" s="24" t="s">
        <v>32</v>
      </c>
      <c r="I23" s="24" t="s">
        <v>24</v>
      </c>
      <c r="J23" s="22" t="str">
        <f>IF('Rekapitulácia stavby'!AN19="","",'Rekapitulácia stavby'!AN19)</f>
        <v/>
      </c>
      <c r="L23" s="29"/>
    </row>
    <row r="24" spans="2:12" s="1" customFormat="1" ht="18" customHeight="1" x14ac:dyDescent="0.2">
      <c r="B24" s="29"/>
      <c r="E24" s="22" t="str">
        <f>IF('Rekapitulácia stavby'!E20="","",'Rekapitulácia stavby'!E20)</f>
        <v xml:space="preserve"> </v>
      </c>
      <c r="I24" s="24" t="s">
        <v>26</v>
      </c>
      <c r="J24" s="22" t="str">
        <f>IF('Rekapitulácia stavby'!AN20="","",'Rekapitulácia stavby'!AN20)</f>
        <v/>
      </c>
      <c r="L24" s="29"/>
    </row>
    <row r="25" spans="2:12" s="1" customFormat="1" ht="6.95" customHeight="1" x14ac:dyDescent="0.2">
      <c r="B25" s="29"/>
      <c r="L25" s="29"/>
    </row>
    <row r="26" spans="2:12" s="1" customFormat="1" ht="12" customHeight="1" x14ac:dyDescent="0.2">
      <c r="B26" s="29"/>
      <c r="D26" s="24" t="s">
        <v>34</v>
      </c>
      <c r="L26" s="29"/>
    </row>
    <row r="27" spans="2:12" s="7" customFormat="1" ht="16.5" customHeight="1" x14ac:dyDescent="0.2">
      <c r="B27" s="92"/>
      <c r="E27" s="223" t="s">
        <v>1</v>
      </c>
      <c r="F27" s="223"/>
      <c r="G27" s="223"/>
      <c r="H27" s="223"/>
      <c r="L27" s="92"/>
    </row>
    <row r="28" spans="2:12" s="1" customFormat="1" ht="6.95" customHeight="1" x14ac:dyDescent="0.2">
      <c r="B28" s="29"/>
      <c r="L28" s="29"/>
    </row>
    <row r="29" spans="2:12" s="1" customFormat="1" ht="6.95" customHeight="1" x14ac:dyDescent="0.2">
      <c r="B29" s="29"/>
      <c r="D29" s="51"/>
      <c r="E29" s="51"/>
      <c r="F29" s="51"/>
      <c r="G29" s="51"/>
      <c r="H29" s="51"/>
      <c r="I29" s="51"/>
      <c r="J29" s="51"/>
      <c r="K29" s="51"/>
      <c r="L29" s="29"/>
    </row>
    <row r="30" spans="2:12" s="1" customFormat="1" ht="14.45" customHeight="1" x14ac:dyDescent="0.2">
      <c r="B30" s="29"/>
      <c r="D30" s="22" t="s">
        <v>109</v>
      </c>
      <c r="J30" s="97">
        <f>J96</f>
        <v>0</v>
      </c>
      <c r="L30" s="29"/>
    </row>
    <row r="31" spans="2:12" s="1" customFormat="1" ht="14.45" customHeight="1" x14ac:dyDescent="0.2">
      <c r="B31" s="29"/>
      <c r="D31" s="98" t="s">
        <v>110</v>
      </c>
      <c r="J31" s="97">
        <f>J108</f>
        <v>0</v>
      </c>
      <c r="L31" s="29"/>
    </row>
    <row r="32" spans="2:12" s="1" customFormat="1" ht="25.35" customHeight="1" x14ac:dyDescent="0.2">
      <c r="B32" s="29"/>
      <c r="D32" s="99" t="s">
        <v>35</v>
      </c>
      <c r="J32" s="64">
        <f>ROUND(J30 + J31, 2)</f>
        <v>0</v>
      </c>
      <c r="L32" s="29"/>
    </row>
    <row r="33" spans="2:12" s="1" customFormat="1" ht="6.95" customHeight="1" x14ac:dyDescent="0.2">
      <c r="B33" s="29"/>
      <c r="D33" s="51"/>
      <c r="E33" s="51"/>
      <c r="F33" s="51"/>
      <c r="G33" s="51"/>
      <c r="H33" s="51"/>
      <c r="I33" s="51"/>
      <c r="J33" s="51"/>
      <c r="K33" s="51"/>
      <c r="L33" s="29"/>
    </row>
    <row r="34" spans="2:12" s="1" customFormat="1" ht="14.45" customHeight="1" x14ac:dyDescent="0.2">
      <c r="B34" s="29"/>
      <c r="F34" s="32" t="s">
        <v>37</v>
      </c>
      <c r="I34" s="32" t="s">
        <v>36</v>
      </c>
      <c r="J34" s="32" t="s">
        <v>38</v>
      </c>
      <c r="L34" s="29"/>
    </row>
    <row r="35" spans="2:12" s="1" customFormat="1" ht="14.45" customHeight="1" x14ac:dyDescent="0.2">
      <c r="B35" s="29"/>
      <c r="D35" s="53" t="s">
        <v>39</v>
      </c>
      <c r="E35" s="34" t="s">
        <v>40</v>
      </c>
      <c r="F35" s="100">
        <f>ROUND((SUM(BE108:BE115) + SUM(BE135:BE219)),  2)</f>
        <v>0</v>
      </c>
      <c r="G35" s="96"/>
      <c r="H35" s="96"/>
      <c r="I35" s="101">
        <v>0.2</v>
      </c>
      <c r="J35" s="100">
        <f>ROUND(((SUM(BE108:BE115) + SUM(BE135:BE219))*I35),  2)</f>
        <v>0</v>
      </c>
      <c r="L35" s="29"/>
    </row>
    <row r="36" spans="2:12" s="1" customFormat="1" ht="14.45" customHeight="1" x14ac:dyDescent="0.2">
      <c r="B36" s="29"/>
      <c r="E36" s="34" t="s">
        <v>41</v>
      </c>
      <c r="F36" s="100">
        <f>ROUND((SUM(BF108:BF115) + SUM(BF135:BF219)),  2)</f>
        <v>0</v>
      </c>
      <c r="G36" s="96"/>
      <c r="H36" s="96"/>
      <c r="I36" s="101">
        <v>0.2</v>
      </c>
      <c r="J36" s="100">
        <f>ROUND(((SUM(BF108:BF115) + SUM(BF135:BF219))*I36),  2)</f>
        <v>0</v>
      </c>
      <c r="L36" s="29"/>
    </row>
    <row r="37" spans="2:12" s="1" customFormat="1" ht="14.45" hidden="1" customHeight="1" x14ac:dyDescent="0.2">
      <c r="B37" s="29"/>
      <c r="E37" s="24" t="s">
        <v>42</v>
      </c>
      <c r="F37" s="84">
        <f>ROUND((SUM(BG108:BG115) + SUM(BG135:BG219)),  2)</f>
        <v>0</v>
      </c>
      <c r="I37" s="102">
        <v>0.2</v>
      </c>
      <c r="J37" s="84">
        <f>0</f>
        <v>0</v>
      </c>
      <c r="L37" s="29"/>
    </row>
    <row r="38" spans="2:12" s="1" customFormat="1" ht="14.45" hidden="1" customHeight="1" x14ac:dyDescent="0.2">
      <c r="B38" s="29"/>
      <c r="E38" s="24" t="s">
        <v>43</v>
      </c>
      <c r="F38" s="84">
        <f>ROUND((SUM(BH108:BH115) + SUM(BH135:BH219)),  2)</f>
        <v>0</v>
      </c>
      <c r="I38" s="102">
        <v>0.2</v>
      </c>
      <c r="J38" s="84">
        <f>0</f>
        <v>0</v>
      </c>
      <c r="L38" s="29"/>
    </row>
    <row r="39" spans="2:12" s="1" customFormat="1" ht="14.45" hidden="1" customHeight="1" x14ac:dyDescent="0.2">
      <c r="B39" s="29"/>
      <c r="E39" s="34" t="s">
        <v>44</v>
      </c>
      <c r="F39" s="100">
        <f>ROUND((SUM(BI108:BI115) + SUM(BI135:BI219)),  2)</f>
        <v>0</v>
      </c>
      <c r="G39" s="96"/>
      <c r="H39" s="96"/>
      <c r="I39" s="101">
        <v>0</v>
      </c>
      <c r="J39" s="100">
        <f>0</f>
        <v>0</v>
      </c>
      <c r="L39" s="29"/>
    </row>
    <row r="40" spans="2:12" s="1" customFormat="1" ht="6.95" customHeight="1" x14ac:dyDescent="0.2">
      <c r="B40" s="29"/>
      <c r="L40" s="29"/>
    </row>
    <row r="41" spans="2:12" s="1" customFormat="1" ht="25.35" customHeight="1" x14ac:dyDescent="0.2">
      <c r="B41" s="29"/>
      <c r="C41" s="103"/>
      <c r="D41" s="104" t="s">
        <v>45</v>
      </c>
      <c r="E41" s="55"/>
      <c r="F41" s="55"/>
      <c r="G41" s="105" t="s">
        <v>46</v>
      </c>
      <c r="H41" s="106" t="s">
        <v>47</v>
      </c>
      <c r="I41" s="55"/>
      <c r="J41" s="107">
        <f>SUM(J32:J39)</f>
        <v>0</v>
      </c>
      <c r="K41" s="108"/>
      <c r="L41" s="29"/>
    </row>
    <row r="42" spans="2:12" s="1" customFormat="1" ht="14.45" customHeight="1" x14ac:dyDescent="0.2">
      <c r="B42" s="29"/>
      <c r="L42" s="29"/>
    </row>
    <row r="43" spans="2:12" ht="14.45" customHeight="1" x14ac:dyDescent="0.2">
      <c r="B43" s="17"/>
      <c r="L43" s="17"/>
    </row>
    <row r="44" spans="2:12" ht="14.45" customHeight="1" x14ac:dyDescent="0.2">
      <c r="B44" s="17"/>
      <c r="L44" s="17"/>
    </row>
    <row r="45" spans="2:12" ht="14.45" customHeight="1" x14ac:dyDescent="0.2">
      <c r="B45" s="17"/>
      <c r="L45" s="17"/>
    </row>
    <row r="46" spans="2:12" ht="14.45" customHeight="1" x14ac:dyDescent="0.2">
      <c r="B46" s="17"/>
      <c r="L46" s="17"/>
    </row>
    <row r="47" spans="2:12" ht="14.45" customHeight="1" x14ac:dyDescent="0.2">
      <c r="B47" s="17"/>
      <c r="L47" s="17"/>
    </row>
    <row r="48" spans="2:1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47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47" s="1" customFormat="1" ht="24.95" customHeight="1" x14ac:dyDescent="0.2">
      <c r="B82" s="29"/>
      <c r="C82" s="18" t="s">
        <v>111</v>
      </c>
      <c r="L82" s="29"/>
    </row>
    <row r="83" spans="2:47" s="1" customFormat="1" ht="6.95" customHeight="1" x14ac:dyDescent="0.2">
      <c r="B83" s="29"/>
      <c r="L83" s="29"/>
    </row>
    <row r="84" spans="2:47" s="1" customFormat="1" ht="12" customHeight="1" x14ac:dyDescent="0.2">
      <c r="B84" s="29"/>
      <c r="C84" s="24" t="s">
        <v>15</v>
      </c>
      <c r="L84" s="29"/>
    </row>
    <row r="85" spans="2:47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47" s="1" customFormat="1" ht="12" customHeight="1" x14ac:dyDescent="0.2">
      <c r="B86" s="29"/>
      <c r="C86" s="24" t="s">
        <v>105</v>
      </c>
      <c r="L86" s="29"/>
    </row>
    <row r="87" spans="2:47" s="1" customFormat="1" ht="16.5" customHeight="1" x14ac:dyDescent="0.2">
      <c r="B87" s="29"/>
      <c r="E87" s="192" t="str">
        <f>E9</f>
        <v>SO 204 - Preložka doplňovacej vody pre chladenie</v>
      </c>
      <c r="F87" s="237"/>
      <c r="G87" s="237"/>
      <c r="H87" s="237"/>
      <c r="L87" s="29"/>
    </row>
    <row r="88" spans="2:47" s="1" customFormat="1" ht="6.95" customHeight="1" x14ac:dyDescent="0.2">
      <c r="B88" s="29"/>
      <c r="L88" s="29"/>
    </row>
    <row r="89" spans="2:47" s="1" customFormat="1" ht="12" customHeight="1" x14ac:dyDescent="0.2">
      <c r="B89" s="29"/>
      <c r="C89" s="24" t="s">
        <v>19</v>
      </c>
      <c r="F89" s="22" t="str">
        <f>F12</f>
        <v>U.S.Steel,s.r.o., Košice</v>
      </c>
      <c r="I89" s="24" t="s">
        <v>21</v>
      </c>
      <c r="J89" s="50" t="str">
        <f>IF(J12="","",J12)</f>
        <v>27. 9. 2024</v>
      </c>
      <c r="L89" s="29"/>
    </row>
    <row r="90" spans="2:47" s="1" customFormat="1" ht="6.95" customHeight="1" x14ac:dyDescent="0.2">
      <c r="B90" s="29"/>
      <c r="L90" s="29"/>
    </row>
    <row r="91" spans="2:47" s="1" customFormat="1" ht="15.2" customHeight="1" x14ac:dyDescent="0.2">
      <c r="B91" s="29"/>
      <c r="C91" s="24" t="s">
        <v>23</v>
      </c>
      <c r="F91" s="22" t="str">
        <f>E15</f>
        <v>U.S.Steel,s.r.o., Košice</v>
      </c>
      <c r="I91" s="24" t="s">
        <v>29</v>
      </c>
      <c r="J91" s="27" t="str">
        <f>E21</f>
        <v>Ing.Juríková</v>
      </c>
      <c r="L91" s="29"/>
    </row>
    <row r="92" spans="2:47" s="1" customFormat="1" ht="15.2" customHeight="1" x14ac:dyDescent="0.2">
      <c r="B92" s="29"/>
      <c r="C92" s="24" t="s">
        <v>27</v>
      </c>
      <c r="F92" s="22" t="str">
        <f>IF(E18="","",E18)</f>
        <v>Vyplň údaj</v>
      </c>
      <c r="I92" s="24" t="s">
        <v>32</v>
      </c>
      <c r="J92" s="27" t="str">
        <f>E24</f>
        <v xml:space="preserve"> 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111" t="s">
        <v>112</v>
      </c>
      <c r="D94" s="103"/>
      <c r="E94" s="103"/>
      <c r="F94" s="103"/>
      <c r="G94" s="103"/>
      <c r="H94" s="103"/>
      <c r="I94" s="103"/>
      <c r="J94" s="112" t="s">
        <v>113</v>
      </c>
      <c r="K94" s="103"/>
      <c r="L94" s="29"/>
    </row>
    <row r="95" spans="2:47" s="1" customFormat="1" ht="10.35" customHeight="1" x14ac:dyDescent="0.2">
      <c r="B95" s="29"/>
      <c r="L95" s="29"/>
    </row>
    <row r="96" spans="2:47" s="1" customFormat="1" ht="22.9" customHeight="1" x14ac:dyDescent="0.2">
      <c r="B96" s="29"/>
      <c r="C96" s="113" t="s">
        <v>114</v>
      </c>
      <c r="J96" s="64">
        <f>J135</f>
        <v>0</v>
      </c>
      <c r="L96" s="29"/>
      <c r="AU96" s="14" t="s">
        <v>115</v>
      </c>
    </row>
    <row r="97" spans="2:65" s="8" customFormat="1" ht="24.95" customHeight="1" x14ac:dyDescent="0.2">
      <c r="B97" s="114"/>
      <c r="D97" s="115" t="s">
        <v>116</v>
      </c>
      <c r="E97" s="116"/>
      <c r="F97" s="116"/>
      <c r="G97" s="116"/>
      <c r="H97" s="116"/>
      <c r="I97" s="116"/>
      <c r="J97" s="117">
        <f>J136</f>
        <v>0</v>
      </c>
      <c r="L97" s="114"/>
    </row>
    <row r="98" spans="2:65" s="9" customFormat="1" ht="19.899999999999999" customHeight="1" x14ac:dyDescent="0.2">
      <c r="B98" s="118"/>
      <c r="D98" s="119" t="s">
        <v>117</v>
      </c>
      <c r="E98" s="120"/>
      <c r="F98" s="120"/>
      <c r="G98" s="120"/>
      <c r="H98" s="120"/>
      <c r="I98" s="120"/>
      <c r="J98" s="121">
        <f>J137</f>
        <v>0</v>
      </c>
      <c r="L98" s="118"/>
    </row>
    <row r="99" spans="2:65" s="9" customFormat="1" ht="19.899999999999999" customHeight="1" x14ac:dyDescent="0.2">
      <c r="B99" s="118"/>
      <c r="D99" s="119" t="s">
        <v>118</v>
      </c>
      <c r="E99" s="120"/>
      <c r="F99" s="120"/>
      <c r="G99" s="120"/>
      <c r="H99" s="120"/>
      <c r="I99" s="120"/>
      <c r="J99" s="121">
        <f>J156</f>
        <v>0</v>
      </c>
      <c r="L99" s="118"/>
    </row>
    <row r="100" spans="2:65" s="9" customFormat="1" ht="19.899999999999999" customHeight="1" x14ac:dyDescent="0.2">
      <c r="B100" s="118"/>
      <c r="D100" s="119" t="s">
        <v>120</v>
      </c>
      <c r="E100" s="120"/>
      <c r="F100" s="120"/>
      <c r="G100" s="120"/>
      <c r="H100" s="120"/>
      <c r="I100" s="120"/>
      <c r="J100" s="121">
        <f>J159</f>
        <v>0</v>
      </c>
      <c r="L100" s="118"/>
    </row>
    <row r="101" spans="2:65" s="9" customFormat="1" ht="19.899999999999999" customHeight="1" x14ac:dyDescent="0.2">
      <c r="B101" s="118"/>
      <c r="D101" s="119" t="s">
        <v>122</v>
      </c>
      <c r="E101" s="120"/>
      <c r="F101" s="120"/>
      <c r="G101" s="120"/>
      <c r="H101" s="120"/>
      <c r="I101" s="120"/>
      <c r="J101" s="121">
        <f>J180</f>
        <v>0</v>
      </c>
      <c r="L101" s="118"/>
    </row>
    <row r="102" spans="2:65" s="8" customFormat="1" ht="24.95" customHeight="1" x14ac:dyDescent="0.2">
      <c r="B102" s="114"/>
      <c r="D102" s="115" t="s">
        <v>123</v>
      </c>
      <c r="E102" s="116"/>
      <c r="F102" s="116"/>
      <c r="G102" s="116"/>
      <c r="H102" s="116"/>
      <c r="I102" s="116"/>
      <c r="J102" s="117">
        <f>J182</f>
        <v>0</v>
      </c>
      <c r="L102" s="114"/>
    </row>
    <row r="103" spans="2:65" s="9" customFormat="1" ht="19.899999999999999" customHeight="1" x14ac:dyDescent="0.2">
      <c r="B103" s="118"/>
      <c r="D103" s="119" t="s">
        <v>334</v>
      </c>
      <c r="E103" s="120"/>
      <c r="F103" s="120"/>
      <c r="G103" s="120"/>
      <c r="H103" s="120"/>
      <c r="I103" s="120"/>
      <c r="J103" s="121">
        <f>J183</f>
        <v>0</v>
      </c>
      <c r="L103" s="118"/>
    </row>
    <row r="104" spans="2:65" s="8" customFormat="1" ht="24.95" customHeight="1" x14ac:dyDescent="0.2">
      <c r="B104" s="114"/>
      <c r="D104" s="115" t="s">
        <v>335</v>
      </c>
      <c r="E104" s="116"/>
      <c r="F104" s="116"/>
      <c r="G104" s="116"/>
      <c r="H104" s="116"/>
      <c r="I104" s="116"/>
      <c r="J104" s="117">
        <f>J190</f>
        <v>0</v>
      </c>
      <c r="L104" s="114"/>
    </row>
    <row r="105" spans="2:65" s="9" customFormat="1" ht="19.899999999999999" customHeight="1" x14ac:dyDescent="0.2">
      <c r="B105" s="118"/>
      <c r="D105" s="119" t="s">
        <v>336</v>
      </c>
      <c r="E105" s="120"/>
      <c r="F105" s="120"/>
      <c r="G105" s="120"/>
      <c r="H105" s="120"/>
      <c r="I105" s="120"/>
      <c r="J105" s="121">
        <f>J191</f>
        <v>0</v>
      </c>
      <c r="L105" s="118"/>
    </row>
    <row r="106" spans="2:65" s="1" customFormat="1" ht="21.75" customHeight="1" x14ac:dyDescent="0.2">
      <c r="B106" s="29"/>
      <c r="L106" s="29"/>
    </row>
    <row r="107" spans="2:65" s="1" customFormat="1" ht="6.95" customHeight="1" x14ac:dyDescent="0.2">
      <c r="B107" s="29"/>
      <c r="L107" s="29"/>
    </row>
    <row r="108" spans="2:65" s="1" customFormat="1" ht="29.25" customHeight="1" x14ac:dyDescent="0.2">
      <c r="B108" s="29"/>
      <c r="C108" s="113" t="s">
        <v>125</v>
      </c>
      <c r="J108" s="122">
        <f>ROUND(J109 + J110 + J111 + J112 + J113 + J114,2)</f>
        <v>0</v>
      </c>
      <c r="L108" s="29"/>
      <c r="N108" s="123" t="s">
        <v>39</v>
      </c>
    </row>
    <row r="109" spans="2:65" s="1" customFormat="1" ht="18" customHeight="1" x14ac:dyDescent="0.2">
      <c r="B109" s="124"/>
      <c r="C109" s="125"/>
      <c r="D109" s="239" t="s">
        <v>126</v>
      </c>
      <c r="E109" s="240"/>
      <c r="F109" s="240"/>
      <c r="G109" s="125"/>
      <c r="H109" s="125"/>
      <c r="I109" s="125"/>
      <c r="J109" s="127">
        <v>0</v>
      </c>
      <c r="K109" s="125"/>
      <c r="L109" s="124"/>
      <c r="M109" s="125"/>
      <c r="N109" s="128" t="s">
        <v>41</v>
      </c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9" t="s">
        <v>127</v>
      </c>
      <c r="AZ109" s="125"/>
      <c r="BA109" s="125"/>
      <c r="BB109" s="125"/>
      <c r="BC109" s="125"/>
      <c r="BD109" s="125"/>
      <c r="BE109" s="130">
        <f t="shared" ref="BE109:BE114" si="0">IF(N109="základná",J109,0)</f>
        <v>0</v>
      </c>
      <c r="BF109" s="130">
        <f t="shared" ref="BF109:BF114" si="1">IF(N109="znížená",J109,0)</f>
        <v>0</v>
      </c>
      <c r="BG109" s="130">
        <f t="shared" ref="BG109:BG114" si="2">IF(N109="zákl. prenesená",J109,0)</f>
        <v>0</v>
      </c>
      <c r="BH109" s="130">
        <f t="shared" ref="BH109:BH114" si="3">IF(N109="zníž. prenesená",J109,0)</f>
        <v>0</v>
      </c>
      <c r="BI109" s="130">
        <f t="shared" ref="BI109:BI114" si="4">IF(N109="nulová",J109,0)</f>
        <v>0</v>
      </c>
      <c r="BJ109" s="129" t="s">
        <v>88</v>
      </c>
      <c r="BK109" s="125"/>
      <c r="BL109" s="125"/>
      <c r="BM109" s="125"/>
    </row>
    <row r="110" spans="2:65" s="1" customFormat="1" ht="18" customHeight="1" x14ac:dyDescent="0.2">
      <c r="B110" s="124"/>
      <c r="C110" s="125"/>
      <c r="D110" s="239" t="s">
        <v>128</v>
      </c>
      <c r="E110" s="240"/>
      <c r="F110" s="240"/>
      <c r="G110" s="125"/>
      <c r="H110" s="125"/>
      <c r="I110" s="125"/>
      <c r="J110" s="127">
        <v>0</v>
      </c>
      <c r="K110" s="125"/>
      <c r="L110" s="124"/>
      <c r="M110" s="125"/>
      <c r="N110" s="128" t="s">
        <v>41</v>
      </c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9" t="s">
        <v>127</v>
      </c>
      <c r="AZ110" s="125"/>
      <c r="BA110" s="125"/>
      <c r="BB110" s="125"/>
      <c r="BC110" s="125"/>
      <c r="BD110" s="125"/>
      <c r="BE110" s="130">
        <f t="shared" si="0"/>
        <v>0</v>
      </c>
      <c r="BF110" s="130">
        <f t="shared" si="1"/>
        <v>0</v>
      </c>
      <c r="BG110" s="130">
        <f t="shared" si="2"/>
        <v>0</v>
      </c>
      <c r="BH110" s="130">
        <f t="shared" si="3"/>
        <v>0</v>
      </c>
      <c r="BI110" s="130">
        <f t="shared" si="4"/>
        <v>0</v>
      </c>
      <c r="BJ110" s="129" t="s">
        <v>88</v>
      </c>
      <c r="BK110" s="125"/>
      <c r="BL110" s="125"/>
      <c r="BM110" s="125"/>
    </row>
    <row r="111" spans="2:65" s="1" customFormat="1" ht="18" customHeight="1" x14ac:dyDescent="0.2">
      <c r="B111" s="124"/>
      <c r="C111" s="125"/>
      <c r="D111" s="239" t="s">
        <v>129</v>
      </c>
      <c r="E111" s="240"/>
      <c r="F111" s="240"/>
      <c r="G111" s="125"/>
      <c r="H111" s="125"/>
      <c r="I111" s="125"/>
      <c r="J111" s="127">
        <v>0</v>
      </c>
      <c r="K111" s="125"/>
      <c r="L111" s="124"/>
      <c r="M111" s="125"/>
      <c r="N111" s="128" t="s">
        <v>41</v>
      </c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9" t="s">
        <v>127</v>
      </c>
      <c r="AZ111" s="125"/>
      <c r="BA111" s="125"/>
      <c r="BB111" s="125"/>
      <c r="BC111" s="125"/>
      <c r="BD111" s="125"/>
      <c r="BE111" s="130">
        <f t="shared" si="0"/>
        <v>0</v>
      </c>
      <c r="BF111" s="130">
        <f t="shared" si="1"/>
        <v>0</v>
      </c>
      <c r="BG111" s="130">
        <f t="shared" si="2"/>
        <v>0</v>
      </c>
      <c r="BH111" s="130">
        <f t="shared" si="3"/>
        <v>0</v>
      </c>
      <c r="BI111" s="130">
        <f t="shared" si="4"/>
        <v>0</v>
      </c>
      <c r="BJ111" s="129" t="s">
        <v>88</v>
      </c>
      <c r="BK111" s="125"/>
      <c r="BL111" s="125"/>
      <c r="BM111" s="125"/>
    </row>
    <row r="112" spans="2:65" s="1" customFormat="1" ht="18" customHeight="1" x14ac:dyDescent="0.2">
      <c r="B112" s="124"/>
      <c r="C112" s="125"/>
      <c r="D112" s="239" t="s">
        <v>130</v>
      </c>
      <c r="E112" s="240"/>
      <c r="F112" s="240"/>
      <c r="G112" s="125"/>
      <c r="H112" s="125"/>
      <c r="I112" s="125"/>
      <c r="J112" s="127">
        <v>0</v>
      </c>
      <c r="K112" s="125"/>
      <c r="L112" s="124"/>
      <c r="M112" s="125"/>
      <c r="N112" s="128" t="s">
        <v>41</v>
      </c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9" t="s">
        <v>127</v>
      </c>
      <c r="AZ112" s="125"/>
      <c r="BA112" s="125"/>
      <c r="BB112" s="125"/>
      <c r="BC112" s="125"/>
      <c r="BD112" s="125"/>
      <c r="BE112" s="130">
        <f t="shared" si="0"/>
        <v>0</v>
      </c>
      <c r="BF112" s="130">
        <f t="shared" si="1"/>
        <v>0</v>
      </c>
      <c r="BG112" s="130">
        <f t="shared" si="2"/>
        <v>0</v>
      </c>
      <c r="BH112" s="130">
        <f t="shared" si="3"/>
        <v>0</v>
      </c>
      <c r="BI112" s="130">
        <f t="shared" si="4"/>
        <v>0</v>
      </c>
      <c r="BJ112" s="129" t="s">
        <v>88</v>
      </c>
      <c r="BK112" s="125"/>
      <c r="BL112" s="125"/>
      <c r="BM112" s="125"/>
    </row>
    <row r="113" spans="2:65" s="1" customFormat="1" ht="18" customHeight="1" x14ac:dyDescent="0.2">
      <c r="B113" s="124"/>
      <c r="C113" s="125"/>
      <c r="D113" s="239" t="s">
        <v>131</v>
      </c>
      <c r="E113" s="240"/>
      <c r="F113" s="240"/>
      <c r="G113" s="125"/>
      <c r="H113" s="125"/>
      <c r="I113" s="125"/>
      <c r="J113" s="127">
        <v>0</v>
      </c>
      <c r="K113" s="125"/>
      <c r="L113" s="124"/>
      <c r="M113" s="125"/>
      <c r="N113" s="128" t="s">
        <v>41</v>
      </c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9" t="s">
        <v>127</v>
      </c>
      <c r="AZ113" s="125"/>
      <c r="BA113" s="125"/>
      <c r="BB113" s="125"/>
      <c r="BC113" s="125"/>
      <c r="BD113" s="125"/>
      <c r="BE113" s="130">
        <f t="shared" si="0"/>
        <v>0</v>
      </c>
      <c r="BF113" s="130">
        <f t="shared" si="1"/>
        <v>0</v>
      </c>
      <c r="BG113" s="130">
        <f t="shared" si="2"/>
        <v>0</v>
      </c>
      <c r="BH113" s="130">
        <f t="shared" si="3"/>
        <v>0</v>
      </c>
      <c r="BI113" s="130">
        <f t="shared" si="4"/>
        <v>0</v>
      </c>
      <c r="BJ113" s="129" t="s">
        <v>88</v>
      </c>
      <c r="BK113" s="125"/>
      <c r="BL113" s="125"/>
      <c r="BM113" s="125"/>
    </row>
    <row r="114" spans="2:65" s="1" customFormat="1" ht="18" customHeight="1" x14ac:dyDescent="0.2">
      <c r="B114" s="124"/>
      <c r="C114" s="125"/>
      <c r="D114" s="126" t="s">
        <v>132</v>
      </c>
      <c r="E114" s="125"/>
      <c r="F114" s="125"/>
      <c r="G114" s="125"/>
      <c r="H114" s="125"/>
      <c r="I114" s="125"/>
      <c r="J114" s="127">
        <f>ROUND(J30*T114,2)</f>
        <v>0</v>
      </c>
      <c r="K114" s="125"/>
      <c r="L114" s="124"/>
      <c r="M114" s="125"/>
      <c r="N114" s="128" t="s">
        <v>41</v>
      </c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9" t="s">
        <v>133</v>
      </c>
      <c r="AZ114" s="125"/>
      <c r="BA114" s="125"/>
      <c r="BB114" s="125"/>
      <c r="BC114" s="125"/>
      <c r="BD114" s="125"/>
      <c r="BE114" s="130">
        <f t="shared" si="0"/>
        <v>0</v>
      </c>
      <c r="BF114" s="130">
        <f t="shared" si="1"/>
        <v>0</v>
      </c>
      <c r="BG114" s="130">
        <f t="shared" si="2"/>
        <v>0</v>
      </c>
      <c r="BH114" s="130">
        <f t="shared" si="3"/>
        <v>0</v>
      </c>
      <c r="BI114" s="130">
        <f t="shared" si="4"/>
        <v>0</v>
      </c>
      <c r="BJ114" s="129" t="s">
        <v>88</v>
      </c>
      <c r="BK114" s="125"/>
      <c r="BL114" s="125"/>
      <c r="BM114" s="125"/>
    </row>
    <row r="115" spans="2:65" s="1" customFormat="1" ht="11.25" x14ac:dyDescent="0.2">
      <c r="B115" s="29"/>
      <c r="L115" s="29"/>
    </row>
    <row r="116" spans="2:65" s="1" customFormat="1" ht="29.25" customHeight="1" x14ac:dyDescent="0.2">
      <c r="B116" s="29"/>
      <c r="C116" s="131" t="s">
        <v>134</v>
      </c>
      <c r="D116" s="103"/>
      <c r="E116" s="103"/>
      <c r="F116" s="103"/>
      <c r="G116" s="103"/>
      <c r="H116" s="103"/>
      <c r="I116" s="103"/>
      <c r="J116" s="132">
        <f>ROUND(J96+J108,2)</f>
        <v>0</v>
      </c>
      <c r="K116" s="103"/>
      <c r="L116" s="29"/>
    </row>
    <row r="117" spans="2:65" s="1" customFormat="1" ht="6.95" customHeight="1" x14ac:dyDescent="0.2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29"/>
    </row>
    <row r="121" spans="2:65" s="1" customFormat="1" ht="6.95" customHeight="1" x14ac:dyDescent="0.2"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29"/>
    </row>
    <row r="122" spans="2:65" s="1" customFormat="1" ht="24.95" customHeight="1" x14ac:dyDescent="0.2">
      <c r="B122" s="29"/>
      <c r="C122" s="18" t="s">
        <v>135</v>
      </c>
      <c r="L122" s="29"/>
    </row>
    <row r="123" spans="2:65" s="1" customFormat="1" ht="6.95" customHeight="1" x14ac:dyDescent="0.2">
      <c r="B123" s="29"/>
      <c r="L123" s="29"/>
    </row>
    <row r="124" spans="2:65" s="1" customFormat="1" ht="12" customHeight="1" x14ac:dyDescent="0.2">
      <c r="B124" s="29"/>
      <c r="C124" s="24" t="s">
        <v>15</v>
      </c>
      <c r="L124" s="29"/>
    </row>
    <row r="125" spans="2:65" s="1" customFormat="1" ht="16.5" customHeight="1" x14ac:dyDescent="0.2">
      <c r="B125" s="29"/>
      <c r="E125" s="235" t="str">
        <f>E7</f>
        <v>Prípojky médií pre rozvojové územie DZ Energetika</v>
      </c>
      <c r="F125" s="236"/>
      <c r="G125" s="236"/>
      <c r="H125" s="236"/>
      <c r="L125" s="29"/>
    </row>
    <row r="126" spans="2:65" s="1" customFormat="1" ht="12" customHeight="1" x14ac:dyDescent="0.2">
      <c r="B126" s="29"/>
      <c r="C126" s="24" t="s">
        <v>105</v>
      </c>
      <c r="L126" s="29"/>
    </row>
    <row r="127" spans="2:65" s="1" customFormat="1" ht="16.5" customHeight="1" x14ac:dyDescent="0.2">
      <c r="B127" s="29"/>
      <c r="E127" s="192" t="str">
        <f>E9</f>
        <v>SO 204 - Preložka doplňovacej vody pre chladenie</v>
      </c>
      <c r="F127" s="237"/>
      <c r="G127" s="237"/>
      <c r="H127" s="237"/>
      <c r="L127" s="29"/>
    </row>
    <row r="128" spans="2:65" s="1" customFormat="1" ht="6.95" customHeight="1" x14ac:dyDescent="0.2">
      <c r="B128" s="29"/>
      <c r="L128" s="29"/>
    </row>
    <row r="129" spans="2:65" s="1" customFormat="1" ht="12" customHeight="1" x14ac:dyDescent="0.2">
      <c r="B129" s="29"/>
      <c r="C129" s="24" t="s">
        <v>19</v>
      </c>
      <c r="F129" s="22" t="str">
        <f>F12</f>
        <v>U.S.Steel,s.r.o., Košice</v>
      </c>
      <c r="I129" s="24" t="s">
        <v>21</v>
      </c>
      <c r="J129" s="50" t="str">
        <f>IF(J12="","",J12)</f>
        <v>27. 9. 2024</v>
      </c>
      <c r="L129" s="29"/>
    </row>
    <row r="130" spans="2:65" s="1" customFormat="1" ht="6.95" customHeight="1" x14ac:dyDescent="0.2">
      <c r="B130" s="29"/>
      <c r="L130" s="29"/>
    </row>
    <row r="131" spans="2:65" s="1" customFormat="1" ht="15.2" customHeight="1" x14ac:dyDescent="0.2">
      <c r="B131" s="29"/>
      <c r="C131" s="24" t="s">
        <v>23</v>
      </c>
      <c r="F131" s="22" t="str">
        <f>E15</f>
        <v>U.S.Steel,s.r.o., Košice</v>
      </c>
      <c r="I131" s="24" t="s">
        <v>29</v>
      </c>
      <c r="J131" s="27" t="str">
        <f>E21</f>
        <v>Ing.Juríková</v>
      </c>
      <c r="L131" s="29"/>
    </row>
    <row r="132" spans="2:65" s="1" customFormat="1" ht="15.2" customHeight="1" x14ac:dyDescent="0.2">
      <c r="B132" s="29"/>
      <c r="C132" s="24" t="s">
        <v>27</v>
      </c>
      <c r="F132" s="22" t="str">
        <f>IF(E18="","",E18)</f>
        <v>Vyplň údaj</v>
      </c>
      <c r="I132" s="24" t="s">
        <v>32</v>
      </c>
      <c r="J132" s="27" t="str">
        <f>E24</f>
        <v xml:space="preserve"> </v>
      </c>
      <c r="L132" s="29"/>
    </row>
    <row r="133" spans="2:65" s="1" customFormat="1" ht="10.35" customHeight="1" x14ac:dyDescent="0.2">
      <c r="B133" s="29"/>
      <c r="L133" s="29"/>
    </row>
    <row r="134" spans="2:65" s="10" customFormat="1" ht="29.25" customHeight="1" x14ac:dyDescent="0.2">
      <c r="B134" s="133"/>
      <c r="C134" s="134" t="s">
        <v>136</v>
      </c>
      <c r="D134" s="135" t="s">
        <v>60</v>
      </c>
      <c r="E134" s="135" t="s">
        <v>56</v>
      </c>
      <c r="F134" s="135" t="s">
        <v>57</v>
      </c>
      <c r="G134" s="135" t="s">
        <v>137</v>
      </c>
      <c r="H134" s="135" t="s">
        <v>138</v>
      </c>
      <c r="I134" s="135" t="s">
        <v>139</v>
      </c>
      <c r="J134" s="136" t="s">
        <v>113</v>
      </c>
      <c r="K134" s="137" t="s">
        <v>140</v>
      </c>
      <c r="L134" s="133"/>
      <c r="M134" s="57" t="s">
        <v>1</v>
      </c>
      <c r="N134" s="58" t="s">
        <v>39</v>
      </c>
      <c r="O134" s="58" t="s">
        <v>141</v>
      </c>
      <c r="P134" s="58" t="s">
        <v>142</v>
      </c>
      <c r="Q134" s="58" t="s">
        <v>143</v>
      </c>
      <c r="R134" s="58" t="s">
        <v>144</v>
      </c>
      <c r="S134" s="58" t="s">
        <v>145</v>
      </c>
      <c r="T134" s="59" t="s">
        <v>146</v>
      </c>
    </row>
    <row r="135" spans="2:65" s="1" customFormat="1" ht="22.9" customHeight="1" x14ac:dyDescent="0.25">
      <c r="B135" s="29"/>
      <c r="C135" s="62" t="s">
        <v>109</v>
      </c>
      <c r="J135" s="138">
        <f>BK135</f>
        <v>0</v>
      </c>
      <c r="L135" s="29"/>
      <c r="M135" s="60"/>
      <c r="N135" s="51"/>
      <c r="O135" s="51"/>
      <c r="P135" s="139">
        <f>P136+P182+P190</f>
        <v>0</v>
      </c>
      <c r="Q135" s="51"/>
      <c r="R135" s="139">
        <f>R136+R182+R190</f>
        <v>274.33213687250003</v>
      </c>
      <c r="S135" s="51"/>
      <c r="T135" s="140">
        <f>T136+T182+T190</f>
        <v>0</v>
      </c>
      <c r="AT135" s="14" t="s">
        <v>74</v>
      </c>
      <c r="AU135" s="14" t="s">
        <v>115</v>
      </c>
      <c r="BK135" s="141">
        <f>BK136+BK182+BK190</f>
        <v>0</v>
      </c>
    </row>
    <row r="136" spans="2:65" s="11" customFormat="1" ht="25.9" customHeight="1" x14ac:dyDescent="0.2">
      <c r="B136" s="142"/>
      <c r="D136" s="143" t="s">
        <v>74</v>
      </c>
      <c r="E136" s="144" t="s">
        <v>147</v>
      </c>
      <c r="F136" s="144" t="s">
        <v>148</v>
      </c>
      <c r="I136" s="145"/>
      <c r="J136" s="146">
        <f>BK136</f>
        <v>0</v>
      </c>
      <c r="L136" s="142"/>
      <c r="M136" s="147"/>
      <c r="P136" s="148">
        <f>P137+P156+P159+P180</f>
        <v>0</v>
      </c>
      <c r="R136" s="148">
        <f>R137+R156+R159+R180</f>
        <v>270.33225506750006</v>
      </c>
      <c r="T136" s="149">
        <f>T137+T156+T159+T180</f>
        <v>0</v>
      </c>
      <c r="AR136" s="143" t="s">
        <v>82</v>
      </c>
      <c r="AT136" s="150" t="s">
        <v>74</v>
      </c>
      <c r="AU136" s="150" t="s">
        <v>75</v>
      </c>
      <c r="AY136" s="143" t="s">
        <v>149</v>
      </c>
      <c r="BK136" s="151">
        <f>BK137+BK156+BK159+BK180</f>
        <v>0</v>
      </c>
    </row>
    <row r="137" spans="2:65" s="11" customFormat="1" ht="22.9" customHeight="1" x14ac:dyDescent="0.2">
      <c r="B137" s="142"/>
      <c r="D137" s="143" t="s">
        <v>74</v>
      </c>
      <c r="E137" s="152" t="s">
        <v>82</v>
      </c>
      <c r="F137" s="152" t="s">
        <v>150</v>
      </c>
      <c r="I137" s="145"/>
      <c r="J137" s="153">
        <f>BK137</f>
        <v>0</v>
      </c>
      <c r="L137" s="142"/>
      <c r="M137" s="147"/>
      <c r="P137" s="148">
        <f>SUM(P138:P155)</f>
        <v>0</v>
      </c>
      <c r="R137" s="148">
        <f>SUM(R138:R155)</f>
        <v>257.13274105250002</v>
      </c>
      <c r="T137" s="149">
        <f>SUM(T138:T155)</f>
        <v>0</v>
      </c>
      <c r="AR137" s="143" t="s">
        <v>82</v>
      </c>
      <c r="AT137" s="150" t="s">
        <v>74</v>
      </c>
      <c r="AU137" s="150" t="s">
        <v>82</v>
      </c>
      <c r="AY137" s="143" t="s">
        <v>149</v>
      </c>
      <c r="BK137" s="151">
        <f>SUM(BK138:BK155)</f>
        <v>0</v>
      </c>
    </row>
    <row r="138" spans="2:65" s="1" customFormat="1" ht="21.75" customHeight="1" x14ac:dyDescent="0.2">
      <c r="B138" s="124"/>
      <c r="C138" s="154" t="s">
        <v>82</v>
      </c>
      <c r="D138" s="154" t="s">
        <v>151</v>
      </c>
      <c r="E138" s="155" t="s">
        <v>337</v>
      </c>
      <c r="F138" s="156" t="s">
        <v>338</v>
      </c>
      <c r="G138" s="157" t="s">
        <v>233</v>
      </c>
      <c r="H138" s="158">
        <v>2.2000000000000002</v>
      </c>
      <c r="I138" s="159"/>
      <c r="J138" s="160">
        <f t="shared" ref="J138:J155" si="5">ROUND(I138*H138,2)</f>
        <v>0</v>
      </c>
      <c r="K138" s="161"/>
      <c r="L138" s="29"/>
      <c r="M138" s="162" t="s">
        <v>1</v>
      </c>
      <c r="N138" s="123" t="s">
        <v>41</v>
      </c>
      <c r="P138" s="163">
        <f t="shared" ref="P138:P155" si="6">O138*H138</f>
        <v>0</v>
      </c>
      <c r="Q138" s="163">
        <v>5.9157750000000002E-2</v>
      </c>
      <c r="R138" s="163">
        <f t="shared" ref="R138:R155" si="7">Q138*H138</f>
        <v>0.13014705000000001</v>
      </c>
      <c r="S138" s="163">
        <v>0</v>
      </c>
      <c r="T138" s="164">
        <f t="shared" ref="T138:T155" si="8">S138*H138</f>
        <v>0</v>
      </c>
      <c r="AR138" s="165" t="s">
        <v>155</v>
      </c>
      <c r="AT138" s="165" t="s">
        <v>151</v>
      </c>
      <c r="AU138" s="165" t="s">
        <v>88</v>
      </c>
      <c r="AY138" s="14" t="s">
        <v>149</v>
      </c>
      <c r="BE138" s="166">
        <f t="shared" ref="BE138:BE155" si="9">IF(N138="základná",J138,0)</f>
        <v>0</v>
      </c>
      <c r="BF138" s="166">
        <f t="shared" ref="BF138:BF155" si="10">IF(N138="znížená",J138,0)</f>
        <v>0</v>
      </c>
      <c r="BG138" s="166">
        <f t="shared" ref="BG138:BG155" si="11">IF(N138="zákl. prenesená",J138,0)</f>
        <v>0</v>
      </c>
      <c r="BH138" s="166">
        <f t="shared" ref="BH138:BH155" si="12">IF(N138="zníž. prenesená",J138,0)</f>
        <v>0</v>
      </c>
      <c r="BI138" s="166">
        <f t="shared" ref="BI138:BI155" si="13">IF(N138="nulová",J138,0)</f>
        <v>0</v>
      </c>
      <c r="BJ138" s="14" t="s">
        <v>88</v>
      </c>
      <c r="BK138" s="166">
        <f t="shared" ref="BK138:BK155" si="14">ROUND(I138*H138,2)</f>
        <v>0</v>
      </c>
      <c r="BL138" s="14" t="s">
        <v>155</v>
      </c>
      <c r="BM138" s="165" t="s">
        <v>339</v>
      </c>
    </row>
    <row r="139" spans="2:65" s="1" customFormat="1" ht="16.5" customHeight="1" x14ac:dyDescent="0.2">
      <c r="B139" s="124"/>
      <c r="C139" s="154" t="s">
        <v>88</v>
      </c>
      <c r="D139" s="154" t="s">
        <v>151</v>
      </c>
      <c r="E139" s="155" t="s">
        <v>340</v>
      </c>
      <c r="F139" s="156" t="s">
        <v>341</v>
      </c>
      <c r="G139" s="157" t="s">
        <v>163</v>
      </c>
      <c r="H139" s="158">
        <v>28.2</v>
      </c>
      <c r="I139" s="159"/>
      <c r="J139" s="160">
        <f t="shared" si="5"/>
        <v>0</v>
      </c>
      <c r="K139" s="161"/>
      <c r="L139" s="29"/>
      <c r="M139" s="162" t="s">
        <v>1</v>
      </c>
      <c r="N139" s="123" t="s">
        <v>41</v>
      </c>
      <c r="P139" s="163">
        <f t="shared" si="6"/>
        <v>0</v>
      </c>
      <c r="Q139" s="163">
        <v>0</v>
      </c>
      <c r="R139" s="163">
        <f t="shared" si="7"/>
        <v>0</v>
      </c>
      <c r="S139" s="163">
        <v>0</v>
      </c>
      <c r="T139" s="164">
        <f t="shared" si="8"/>
        <v>0</v>
      </c>
      <c r="AR139" s="165" t="s">
        <v>155</v>
      </c>
      <c r="AT139" s="165" t="s">
        <v>151</v>
      </c>
      <c r="AU139" s="165" t="s">
        <v>88</v>
      </c>
      <c r="AY139" s="14" t="s">
        <v>149</v>
      </c>
      <c r="BE139" s="166">
        <f t="shared" si="9"/>
        <v>0</v>
      </c>
      <c r="BF139" s="166">
        <f t="shared" si="10"/>
        <v>0</v>
      </c>
      <c r="BG139" s="166">
        <f t="shared" si="11"/>
        <v>0</v>
      </c>
      <c r="BH139" s="166">
        <f t="shared" si="12"/>
        <v>0</v>
      </c>
      <c r="BI139" s="166">
        <f t="shared" si="13"/>
        <v>0</v>
      </c>
      <c r="BJ139" s="14" t="s">
        <v>88</v>
      </c>
      <c r="BK139" s="166">
        <f t="shared" si="14"/>
        <v>0</v>
      </c>
      <c r="BL139" s="14" t="s">
        <v>155</v>
      </c>
      <c r="BM139" s="165" t="s">
        <v>342</v>
      </c>
    </row>
    <row r="140" spans="2:65" s="1" customFormat="1" ht="24.2" customHeight="1" x14ac:dyDescent="0.2">
      <c r="B140" s="124"/>
      <c r="C140" s="154" t="s">
        <v>160</v>
      </c>
      <c r="D140" s="154" t="s">
        <v>151</v>
      </c>
      <c r="E140" s="155" t="s">
        <v>343</v>
      </c>
      <c r="F140" s="156" t="s">
        <v>344</v>
      </c>
      <c r="G140" s="157" t="s">
        <v>163</v>
      </c>
      <c r="H140" s="158">
        <v>28.2</v>
      </c>
      <c r="I140" s="159"/>
      <c r="J140" s="160">
        <f t="shared" si="5"/>
        <v>0</v>
      </c>
      <c r="K140" s="161"/>
      <c r="L140" s="29"/>
      <c r="M140" s="162" t="s">
        <v>1</v>
      </c>
      <c r="N140" s="123" t="s">
        <v>41</v>
      </c>
      <c r="P140" s="163">
        <f t="shared" si="6"/>
        <v>0</v>
      </c>
      <c r="Q140" s="163">
        <v>0</v>
      </c>
      <c r="R140" s="163">
        <f t="shared" si="7"/>
        <v>0</v>
      </c>
      <c r="S140" s="163">
        <v>0</v>
      </c>
      <c r="T140" s="164">
        <f t="shared" si="8"/>
        <v>0</v>
      </c>
      <c r="AR140" s="165" t="s">
        <v>155</v>
      </c>
      <c r="AT140" s="165" t="s">
        <v>151</v>
      </c>
      <c r="AU140" s="165" t="s">
        <v>88</v>
      </c>
      <c r="AY140" s="14" t="s">
        <v>149</v>
      </c>
      <c r="BE140" s="166">
        <f t="shared" si="9"/>
        <v>0</v>
      </c>
      <c r="BF140" s="166">
        <f t="shared" si="10"/>
        <v>0</v>
      </c>
      <c r="BG140" s="166">
        <f t="shared" si="11"/>
        <v>0</v>
      </c>
      <c r="BH140" s="166">
        <f t="shared" si="12"/>
        <v>0</v>
      </c>
      <c r="BI140" s="166">
        <f t="shared" si="13"/>
        <v>0</v>
      </c>
      <c r="BJ140" s="14" t="s">
        <v>88</v>
      </c>
      <c r="BK140" s="166">
        <f t="shared" si="14"/>
        <v>0</v>
      </c>
      <c r="BL140" s="14" t="s">
        <v>155</v>
      </c>
      <c r="BM140" s="165" t="s">
        <v>345</v>
      </c>
    </row>
    <row r="141" spans="2:65" s="1" customFormat="1" ht="24.2" customHeight="1" x14ac:dyDescent="0.2">
      <c r="B141" s="124"/>
      <c r="C141" s="154" t="s">
        <v>155</v>
      </c>
      <c r="D141" s="154" t="s">
        <v>151</v>
      </c>
      <c r="E141" s="155" t="s">
        <v>346</v>
      </c>
      <c r="F141" s="156" t="s">
        <v>347</v>
      </c>
      <c r="G141" s="157" t="s">
        <v>163</v>
      </c>
      <c r="H141" s="158">
        <v>119.158</v>
      </c>
      <c r="I141" s="159"/>
      <c r="J141" s="160">
        <f t="shared" si="5"/>
        <v>0</v>
      </c>
      <c r="K141" s="161"/>
      <c r="L141" s="29"/>
      <c r="M141" s="162" t="s">
        <v>1</v>
      </c>
      <c r="N141" s="123" t="s">
        <v>41</v>
      </c>
      <c r="P141" s="163">
        <f t="shared" si="6"/>
        <v>0</v>
      </c>
      <c r="Q141" s="163">
        <v>0</v>
      </c>
      <c r="R141" s="163">
        <f t="shared" si="7"/>
        <v>0</v>
      </c>
      <c r="S141" s="163">
        <v>0</v>
      </c>
      <c r="T141" s="164">
        <f t="shared" si="8"/>
        <v>0</v>
      </c>
      <c r="AR141" s="165" t="s">
        <v>155</v>
      </c>
      <c r="AT141" s="165" t="s">
        <v>151</v>
      </c>
      <c r="AU141" s="165" t="s">
        <v>88</v>
      </c>
      <c r="AY141" s="14" t="s">
        <v>149</v>
      </c>
      <c r="BE141" s="166">
        <f t="shared" si="9"/>
        <v>0</v>
      </c>
      <c r="BF141" s="166">
        <f t="shared" si="10"/>
        <v>0</v>
      </c>
      <c r="BG141" s="166">
        <f t="shared" si="11"/>
        <v>0</v>
      </c>
      <c r="BH141" s="166">
        <f t="shared" si="12"/>
        <v>0</v>
      </c>
      <c r="BI141" s="166">
        <f t="shared" si="13"/>
        <v>0</v>
      </c>
      <c r="BJ141" s="14" t="s">
        <v>88</v>
      </c>
      <c r="BK141" s="166">
        <f t="shared" si="14"/>
        <v>0</v>
      </c>
      <c r="BL141" s="14" t="s">
        <v>155</v>
      </c>
      <c r="BM141" s="165" t="s">
        <v>348</v>
      </c>
    </row>
    <row r="142" spans="2:65" s="1" customFormat="1" ht="37.9" customHeight="1" x14ac:dyDescent="0.2">
      <c r="B142" s="124"/>
      <c r="C142" s="154" t="s">
        <v>168</v>
      </c>
      <c r="D142" s="154" t="s">
        <v>151</v>
      </c>
      <c r="E142" s="155" t="s">
        <v>349</v>
      </c>
      <c r="F142" s="156" t="s">
        <v>350</v>
      </c>
      <c r="G142" s="157" t="s">
        <v>163</v>
      </c>
      <c r="H142" s="158">
        <v>119.158</v>
      </c>
      <c r="I142" s="159"/>
      <c r="J142" s="160">
        <f t="shared" si="5"/>
        <v>0</v>
      </c>
      <c r="K142" s="161"/>
      <c r="L142" s="29"/>
      <c r="M142" s="162" t="s">
        <v>1</v>
      </c>
      <c r="N142" s="123" t="s">
        <v>41</v>
      </c>
      <c r="P142" s="163">
        <f t="shared" si="6"/>
        <v>0</v>
      </c>
      <c r="Q142" s="163">
        <v>0</v>
      </c>
      <c r="R142" s="163">
        <f t="shared" si="7"/>
        <v>0</v>
      </c>
      <c r="S142" s="163">
        <v>0</v>
      </c>
      <c r="T142" s="164">
        <f t="shared" si="8"/>
        <v>0</v>
      </c>
      <c r="AR142" s="165" t="s">
        <v>155</v>
      </c>
      <c r="AT142" s="165" t="s">
        <v>151</v>
      </c>
      <c r="AU142" s="165" t="s">
        <v>88</v>
      </c>
      <c r="AY142" s="14" t="s">
        <v>149</v>
      </c>
      <c r="BE142" s="166">
        <f t="shared" si="9"/>
        <v>0</v>
      </c>
      <c r="BF142" s="166">
        <f t="shared" si="10"/>
        <v>0</v>
      </c>
      <c r="BG142" s="166">
        <f t="shared" si="11"/>
        <v>0</v>
      </c>
      <c r="BH142" s="166">
        <f t="shared" si="12"/>
        <v>0</v>
      </c>
      <c r="BI142" s="166">
        <f t="shared" si="13"/>
        <v>0</v>
      </c>
      <c r="BJ142" s="14" t="s">
        <v>88</v>
      </c>
      <c r="BK142" s="166">
        <f t="shared" si="14"/>
        <v>0</v>
      </c>
      <c r="BL142" s="14" t="s">
        <v>155</v>
      </c>
      <c r="BM142" s="165" t="s">
        <v>351</v>
      </c>
    </row>
    <row r="143" spans="2:65" s="1" customFormat="1" ht="33" customHeight="1" x14ac:dyDescent="0.2">
      <c r="B143" s="124"/>
      <c r="C143" s="154" t="s">
        <v>172</v>
      </c>
      <c r="D143" s="154" t="s">
        <v>151</v>
      </c>
      <c r="E143" s="155" t="s">
        <v>352</v>
      </c>
      <c r="F143" s="156" t="s">
        <v>353</v>
      </c>
      <c r="G143" s="157" t="s">
        <v>233</v>
      </c>
      <c r="H143" s="158">
        <v>130</v>
      </c>
      <c r="I143" s="159"/>
      <c r="J143" s="160">
        <f t="shared" si="5"/>
        <v>0</v>
      </c>
      <c r="K143" s="161"/>
      <c r="L143" s="29"/>
      <c r="M143" s="162" t="s">
        <v>1</v>
      </c>
      <c r="N143" s="123" t="s">
        <v>41</v>
      </c>
      <c r="P143" s="163">
        <f t="shared" si="6"/>
        <v>0</v>
      </c>
      <c r="Q143" s="163">
        <v>2.604E-3</v>
      </c>
      <c r="R143" s="163">
        <f t="shared" si="7"/>
        <v>0.33851999999999999</v>
      </c>
      <c r="S143" s="163">
        <v>0</v>
      </c>
      <c r="T143" s="164">
        <f t="shared" si="8"/>
        <v>0</v>
      </c>
      <c r="AR143" s="165" t="s">
        <v>155</v>
      </c>
      <c r="AT143" s="165" t="s">
        <v>151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155</v>
      </c>
      <c r="BM143" s="165" t="s">
        <v>354</v>
      </c>
    </row>
    <row r="144" spans="2:65" s="1" customFormat="1" ht="24.2" customHeight="1" x14ac:dyDescent="0.2">
      <c r="B144" s="124"/>
      <c r="C144" s="154" t="s">
        <v>176</v>
      </c>
      <c r="D144" s="154" t="s">
        <v>151</v>
      </c>
      <c r="E144" s="155" t="s">
        <v>355</v>
      </c>
      <c r="F144" s="156" t="s">
        <v>356</v>
      </c>
      <c r="G144" s="157" t="s">
        <v>154</v>
      </c>
      <c r="H144" s="158">
        <v>216.65</v>
      </c>
      <c r="I144" s="159"/>
      <c r="J144" s="160">
        <f t="shared" si="5"/>
        <v>0</v>
      </c>
      <c r="K144" s="161"/>
      <c r="L144" s="29"/>
      <c r="M144" s="162" t="s">
        <v>1</v>
      </c>
      <c r="N144" s="123" t="s">
        <v>41</v>
      </c>
      <c r="P144" s="163">
        <f t="shared" si="6"/>
        <v>0</v>
      </c>
      <c r="Q144" s="163">
        <v>9.0585000000000004E-4</v>
      </c>
      <c r="R144" s="163">
        <f t="shared" si="7"/>
        <v>0.19625240250000001</v>
      </c>
      <c r="S144" s="163">
        <v>0</v>
      </c>
      <c r="T144" s="164">
        <f t="shared" si="8"/>
        <v>0</v>
      </c>
      <c r="AR144" s="165" t="s">
        <v>155</v>
      </c>
      <c r="AT144" s="165" t="s">
        <v>151</v>
      </c>
      <c r="AU144" s="165" t="s">
        <v>88</v>
      </c>
      <c r="AY144" s="14" t="s">
        <v>149</v>
      </c>
      <c r="BE144" s="166">
        <f t="shared" si="9"/>
        <v>0</v>
      </c>
      <c r="BF144" s="166">
        <f t="shared" si="10"/>
        <v>0</v>
      </c>
      <c r="BG144" s="166">
        <f t="shared" si="11"/>
        <v>0</v>
      </c>
      <c r="BH144" s="166">
        <f t="shared" si="12"/>
        <v>0</v>
      </c>
      <c r="BI144" s="166">
        <f t="shared" si="13"/>
        <v>0</v>
      </c>
      <c r="BJ144" s="14" t="s">
        <v>88</v>
      </c>
      <c r="BK144" s="166">
        <f t="shared" si="14"/>
        <v>0</v>
      </c>
      <c r="BL144" s="14" t="s">
        <v>155</v>
      </c>
      <c r="BM144" s="165" t="s">
        <v>357</v>
      </c>
    </row>
    <row r="145" spans="2:65" s="1" customFormat="1" ht="24.2" customHeight="1" x14ac:dyDescent="0.2">
      <c r="B145" s="124"/>
      <c r="C145" s="154" t="s">
        <v>180</v>
      </c>
      <c r="D145" s="154" t="s">
        <v>151</v>
      </c>
      <c r="E145" s="155" t="s">
        <v>358</v>
      </c>
      <c r="F145" s="156" t="s">
        <v>359</v>
      </c>
      <c r="G145" s="157" t="s">
        <v>154</v>
      </c>
      <c r="H145" s="158">
        <v>216.65</v>
      </c>
      <c r="I145" s="159"/>
      <c r="J145" s="160">
        <f t="shared" si="5"/>
        <v>0</v>
      </c>
      <c r="K145" s="161"/>
      <c r="L145" s="29"/>
      <c r="M145" s="162" t="s">
        <v>1</v>
      </c>
      <c r="N145" s="123" t="s">
        <v>41</v>
      </c>
      <c r="P145" s="163">
        <f t="shared" si="6"/>
        <v>0</v>
      </c>
      <c r="Q145" s="163">
        <v>0</v>
      </c>
      <c r="R145" s="163">
        <f t="shared" si="7"/>
        <v>0</v>
      </c>
      <c r="S145" s="163">
        <v>0</v>
      </c>
      <c r="T145" s="164">
        <f t="shared" si="8"/>
        <v>0</v>
      </c>
      <c r="AR145" s="165" t="s">
        <v>155</v>
      </c>
      <c r="AT145" s="165" t="s">
        <v>151</v>
      </c>
      <c r="AU145" s="165" t="s">
        <v>88</v>
      </c>
      <c r="AY145" s="14" t="s">
        <v>149</v>
      </c>
      <c r="BE145" s="166">
        <f t="shared" si="9"/>
        <v>0</v>
      </c>
      <c r="BF145" s="166">
        <f t="shared" si="10"/>
        <v>0</v>
      </c>
      <c r="BG145" s="166">
        <f t="shared" si="11"/>
        <v>0</v>
      </c>
      <c r="BH145" s="166">
        <f t="shared" si="12"/>
        <v>0</v>
      </c>
      <c r="BI145" s="166">
        <f t="shared" si="13"/>
        <v>0</v>
      </c>
      <c r="BJ145" s="14" t="s">
        <v>88</v>
      </c>
      <c r="BK145" s="166">
        <f t="shared" si="14"/>
        <v>0</v>
      </c>
      <c r="BL145" s="14" t="s">
        <v>155</v>
      </c>
      <c r="BM145" s="165" t="s">
        <v>360</v>
      </c>
    </row>
    <row r="146" spans="2:65" s="1" customFormat="1" ht="24.2" customHeight="1" x14ac:dyDescent="0.2">
      <c r="B146" s="124"/>
      <c r="C146" s="154" t="s">
        <v>187</v>
      </c>
      <c r="D146" s="154" t="s">
        <v>151</v>
      </c>
      <c r="E146" s="155" t="s">
        <v>361</v>
      </c>
      <c r="F146" s="156" t="s">
        <v>362</v>
      </c>
      <c r="G146" s="157" t="s">
        <v>154</v>
      </c>
      <c r="H146" s="158">
        <v>52.76</v>
      </c>
      <c r="I146" s="159"/>
      <c r="J146" s="160">
        <f t="shared" si="5"/>
        <v>0</v>
      </c>
      <c r="K146" s="161"/>
      <c r="L146" s="29"/>
      <c r="M146" s="162" t="s">
        <v>1</v>
      </c>
      <c r="N146" s="123" t="s">
        <v>41</v>
      </c>
      <c r="P146" s="163">
        <f t="shared" si="6"/>
        <v>0</v>
      </c>
      <c r="Q146" s="163">
        <v>6.6E-4</v>
      </c>
      <c r="R146" s="163">
        <f t="shared" si="7"/>
        <v>3.4821600000000001E-2</v>
      </c>
      <c r="S146" s="163">
        <v>0</v>
      </c>
      <c r="T146" s="164">
        <f t="shared" si="8"/>
        <v>0</v>
      </c>
      <c r="AR146" s="165" t="s">
        <v>155</v>
      </c>
      <c r="AT146" s="165" t="s">
        <v>151</v>
      </c>
      <c r="AU146" s="165" t="s">
        <v>88</v>
      </c>
      <c r="AY146" s="14" t="s">
        <v>149</v>
      </c>
      <c r="BE146" s="166">
        <f t="shared" si="9"/>
        <v>0</v>
      </c>
      <c r="BF146" s="166">
        <f t="shared" si="10"/>
        <v>0</v>
      </c>
      <c r="BG146" s="166">
        <f t="shared" si="11"/>
        <v>0</v>
      </c>
      <c r="BH146" s="166">
        <f t="shared" si="12"/>
        <v>0</v>
      </c>
      <c r="BI146" s="166">
        <f t="shared" si="13"/>
        <v>0</v>
      </c>
      <c r="BJ146" s="14" t="s">
        <v>88</v>
      </c>
      <c r="BK146" s="166">
        <f t="shared" si="14"/>
        <v>0</v>
      </c>
      <c r="BL146" s="14" t="s">
        <v>155</v>
      </c>
      <c r="BM146" s="165" t="s">
        <v>363</v>
      </c>
    </row>
    <row r="147" spans="2:65" s="1" customFormat="1" ht="21.75" customHeight="1" x14ac:dyDescent="0.2">
      <c r="B147" s="124"/>
      <c r="C147" s="154" t="s">
        <v>191</v>
      </c>
      <c r="D147" s="154" t="s">
        <v>151</v>
      </c>
      <c r="E147" s="155" t="s">
        <v>364</v>
      </c>
      <c r="F147" s="156" t="s">
        <v>365</v>
      </c>
      <c r="G147" s="157" t="s">
        <v>154</v>
      </c>
      <c r="H147" s="158">
        <v>52.76</v>
      </c>
      <c r="I147" s="159"/>
      <c r="J147" s="160">
        <f t="shared" si="5"/>
        <v>0</v>
      </c>
      <c r="K147" s="161"/>
      <c r="L147" s="29"/>
      <c r="M147" s="162" t="s">
        <v>1</v>
      </c>
      <c r="N147" s="123" t="s">
        <v>41</v>
      </c>
      <c r="P147" s="163">
        <f t="shared" si="6"/>
        <v>0</v>
      </c>
      <c r="Q147" s="163">
        <v>0</v>
      </c>
      <c r="R147" s="163">
        <f t="shared" si="7"/>
        <v>0</v>
      </c>
      <c r="S147" s="163">
        <v>0</v>
      </c>
      <c r="T147" s="164">
        <f t="shared" si="8"/>
        <v>0</v>
      </c>
      <c r="AR147" s="165" t="s">
        <v>155</v>
      </c>
      <c r="AT147" s="165" t="s">
        <v>151</v>
      </c>
      <c r="AU147" s="165" t="s">
        <v>88</v>
      </c>
      <c r="AY147" s="14" t="s">
        <v>149</v>
      </c>
      <c r="BE147" s="166">
        <f t="shared" si="9"/>
        <v>0</v>
      </c>
      <c r="BF147" s="166">
        <f t="shared" si="10"/>
        <v>0</v>
      </c>
      <c r="BG147" s="166">
        <f t="shared" si="11"/>
        <v>0</v>
      </c>
      <c r="BH147" s="166">
        <f t="shared" si="12"/>
        <v>0</v>
      </c>
      <c r="BI147" s="166">
        <f t="shared" si="13"/>
        <v>0</v>
      </c>
      <c r="BJ147" s="14" t="s">
        <v>88</v>
      </c>
      <c r="BK147" s="166">
        <f t="shared" si="14"/>
        <v>0</v>
      </c>
      <c r="BL147" s="14" t="s">
        <v>155</v>
      </c>
      <c r="BM147" s="165" t="s">
        <v>366</v>
      </c>
    </row>
    <row r="148" spans="2:65" s="1" customFormat="1" ht="33" customHeight="1" x14ac:dyDescent="0.2">
      <c r="B148" s="124"/>
      <c r="C148" s="154" t="s">
        <v>197</v>
      </c>
      <c r="D148" s="154" t="s">
        <v>151</v>
      </c>
      <c r="E148" s="155" t="s">
        <v>173</v>
      </c>
      <c r="F148" s="156" t="s">
        <v>174</v>
      </c>
      <c r="G148" s="157" t="s">
        <v>163</v>
      </c>
      <c r="H148" s="158">
        <v>24.475000000000001</v>
      </c>
      <c r="I148" s="159"/>
      <c r="J148" s="160">
        <f t="shared" si="5"/>
        <v>0</v>
      </c>
      <c r="K148" s="161"/>
      <c r="L148" s="29"/>
      <c r="M148" s="162" t="s">
        <v>1</v>
      </c>
      <c r="N148" s="123" t="s">
        <v>41</v>
      </c>
      <c r="P148" s="163">
        <f t="shared" si="6"/>
        <v>0</v>
      </c>
      <c r="Q148" s="163">
        <v>0</v>
      </c>
      <c r="R148" s="163">
        <f t="shared" si="7"/>
        <v>0</v>
      </c>
      <c r="S148" s="163">
        <v>0</v>
      </c>
      <c r="T148" s="164">
        <f t="shared" si="8"/>
        <v>0</v>
      </c>
      <c r="AR148" s="165" t="s">
        <v>155</v>
      </c>
      <c r="AT148" s="165" t="s">
        <v>151</v>
      </c>
      <c r="AU148" s="165" t="s">
        <v>88</v>
      </c>
      <c r="AY148" s="14" t="s">
        <v>149</v>
      </c>
      <c r="BE148" s="166">
        <f t="shared" si="9"/>
        <v>0</v>
      </c>
      <c r="BF148" s="166">
        <f t="shared" si="10"/>
        <v>0</v>
      </c>
      <c r="BG148" s="166">
        <f t="shared" si="11"/>
        <v>0</v>
      </c>
      <c r="BH148" s="166">
        <f t="shared" si="12"/>
        <v>0</v>
      </c>
      <c r="BI148" s="166">
        <f t="shared" si="13"/>
        <v>0</v>
      </c>
      <c r="BJ148" s="14" t="s">
        <v>88</v>
      </c>
      <c r="BK148" s="166">
        <f t="shared" si="14"/>
        <v>0</v>
      </c>
      <c r="BL148" s="14" t="s">
        <v>155</v>
      </c>
      <c r="BM148" s="165" t="s">
        <v>367</v>
      </c>
    </row>
    <row r="149" spans="2:65" s="1" customFormat="1" ht="37.9" customHeight="1" x14ac:dyDescent="0.2">
      <c r="B149" s="124"/>
      <c r="C149" s="154" t="s">
        <v>201</v>
      </c>
      <c r="D149" s="154" t="s">
        <v>151</v>
      </c>
      <c r="E149" s="155" t="s">
        <v>368</v>
      </c>
      <c r="F149" s="156" t="s">
        <v>369</v>
      </c>
      <c r="G149" s="157" t="s">
        <v>163</v>
      </c>
      <c r="H149" s="158">
        <v>24.475000000000001</v>
      </c>
      <c r="I149" s="159"/>
      <c r="J149" s="160">
        <f t="shared" si="5"/>
        <v>0</v>
      </c>
      <c r="K149" s="161"/>
      <c r="L149" s="29"/>
      <c r="M149" s="162" t="s">
        <v>1</v>
      </c>
      <c r="N149" s="123" t="s">
        <v>41</v>
      </c>
      <c r="P149" s="163">
        <f t="shared" si="6"/>
        <v>0</v>
      </c>
      <c r="Q149" s="163">
        <v>0</v>
      </c>
      <c r="R149" s="163">
        <f t="shared" si="7"/>
        <v>0</v>
      </c>
      <c r="S149" s="163">
        <v>0</v>
      </c>
      <c r="T149" s="164">
        <f t="shared" si="8"/>
        <v>0</v>
      </c>
      <c r="AR149" s="165" t="s">
        <v>155</v>
      </c>
      <c r="AT149" s="165" t="s">
        <v>151</v>
      </c>
      <c r="AU149" s="165" t="s">
        <v>88</v>
      </c>
      <c r="AY149" s="14" t="s">
        <v>149</v>
      </c>
      <c r="BE149" s="166">
        <f t="shared" si="9"/>
        <v>0</v>
      </c>
      <c r="BF149" s="166">
        <f t="shared" si="10"/>
        <v>0</v>
      </c>
      <c r="BG149" s="166">
        <f t="shared" si="11"/>
        <v>0</v>
      </c>
      <c r="BH149" s="166">
        <f t="shared" si="12"/>
        <v>0</v>
      </c>
      <c r="BI149" s="166">
        <f t="shared" si="13"/>
        <v>0</v>
      </c>
      <c r="BJ149" s="14" t="s">
        <v>88</v>
      </c>
      <c r="BK149" s="166">
        <f t="shared" si="14"/>
        <v>0</v>
      </c>
      <c r="BL149" s="14" t="s">
        <v>155</v>
      </c>
      <c r="BM149" s="165" t="s">
        <v>370</v>
      </c>
    </row>
    <row r="150" spans="2:65" s="1" customFormat="1" ht="24.2" customHeight="1" x14ac:dyDescent="0.2">
      <c r="B150" s="124"/>
      <c r="C150" s="154" t="s">
        <v>207</v>
      </c>
      <c r="D150" s="154" t="s">
        <v>151</v>
      </c>
      <c r="E150" s="155" t="s">
        <v>371</v>
      </c>
      <c r="F150" s="156" t="s">
        <v>372</v>
      </c>
      <c r="G150" s="157" t="s">
        <v>163</v>
      </c>
      <c r="H150" s="158">
        <v>24.475000000000001</v>
      </c>
      <c r="I150" s="159"/>
      <c r="J150" s="160">
        <f t="shared" si="5"/>
        <v>0</v>
      </c>
      <c r="K150" s="161"/>
      <c r="L150" s="29"/>
      <c r="M150" s="162" t="s">
        <v>1</v>
      </c>
      <c r="N150" s="123" t="s">
        <v>41</v>
      </c>
      <c r="P150" s="163">
        <f t="shared" si="6"/>
        <v>0</v>
      </c>
      <c r="Q150" s="163">
        <v>0</v>
      </c>
      <c r="R150" s="163">
        <f t="shared" si="7"/>
        <v>0</v>
      </c>
      <c r="S150" s="163">
        <v>0</v>
      </c>
      <c r="T150" s="164">
        <f t="shared" si="8"/>
        <v>0</v>
      </c>
      <c r="AR150" s="165" t="s">
        <v>155</v>
      </c>
      <c r="AT150" s="165" t="s">
        <v>151</v>
      </c>
      <c r="AU150" s="165" t="s">
        <v>88</v>
      </c>
      <c r="AY150" s="14" t="s">
        <v>149</v>
      </c>
      <c r="BE150" s="166">
        <f t="shared" si="9"/>
        <v>0</v>
      </c>
      <c r="BF150" s="166">
        <f t="shared" si="10"/>
        <v>0</v>
      </c>
      <c r="BG150" s="166">
        <f t="shared" si="11"/>
        <v>0</v>
      </c>
      <c r="BH150" s="166">
        <f t="shared" si="12"/>
        <v>0</v>
      </c>
      <c r="BI150" s="166">
        <f t="shared" si="13"/>
        <v>0</v>
      </c>
      <c r="BJ150" s="14" t="s">
        <v>88</v>
      </c>
      <c r="BK150" s="166">
        <f t="shared" si="14"/>
        <v>0</v>
      </c>
      <c r="BL150" s="14" t="s">
        <v>155</v>
      </c>
      <c r="BM150" s="165" t="s">
        <v>373</v>
      </c>
    </row>
    <row r="151" spans="2:65" s="1" customFormat="1" ht="16.5" customHeight="1" x14ac:dyDescent="0.2">
      <c r="B151" s="124"/>
      <c r="C151" s="154" t="s">
        <v>211</v>
      </c>
      <c r="D151" s="154" t="s">
        <v>151</v>
      </c>
      <c r="E151" s="155" t="s">
        <v>177</v>
      </c>
      <c r="F151" s="156" t="s">
        <v>178</v>
      </c>
      <c r="G151" s="157" t="s">
        <v>163</v>
      </c>
      <c r="H151" s="158">
        <v>24.475000000000001</v>
      </c>
      <c r="I151" s="159"/>
      <c r="J151" s="160">
        <f t="shared" si="5"/>
        <v>0</v>
      </c>
      <c r="K151" s="161"/>
      <c r="L151" s="29"/>
      <c r="M151" s="162" t="s">
        <v>1</v>
      </c>
      <c r="N151" s="123" t="s">
        <v>41</v>
      </c>
      <c r="P151" s="163">
        <f t="shared" si="6"/>
        <v>0</v>
      </c>
      <c r="Q151" s="163">
        <v>0</v>
      </c>
      <c r="R151" s="163">
        <f t="shared" si="7"/>
        <v>0</v>
      </c>
      <c r="S151" s="163">
        <v>0</v>
      </c>
      <c r="T151" s="164">
        <f t="shared" si="8"/>
        <v>0</v>
      </c>
      <c r="AR151" s="165" t="s">
        <v>155</v>
      </c>
      <c r="AT151" s="165" t="s">
        <v>151</v>
      </c>
      <c r="AU151" s="165" t="s">
        <v>88</v>
      </c>
      <c r="AY151" s="14" t="s">
        <v>149</v>
      </c>
      <c r="BE151" s="166">
        <f t="shared" si="9"/>
        <v>0</v>
      </c>
      <c r="BF151" s="166">
        <f t="shared" si="10"/>
        <v>0</v>
      </c>
      <c r="BG151" s="166">
        <f t="shared" si="11"/>
        <v>0</v>
      </c>
      <c r="BH151" s="166">
        <f t="shared" si="12"/>
        <v>0</v>
      </c>
      <c r="BI151" s="166">
        <f t="shared" si="13"/>
        <v>0</v>
      </c>
      <c r="BJ151" s="14" t="s">
        <v>88</v>
      </c>
      <c r="BK151" s="166">
        <f t="shared" si="14"/>
        <v>0</v>
      </c>
      <c r="BL151" s="14" t="s">
        <v>155</v>
      </c>
      <c r="BM151" s="165" t="s">
        <v>374</v>
      </c>
    </row>
    <row r="152" spans="2:65" s="1" customFormat="1" ht="33" customHeight="1" x14ac:dyDescent="0.2">
      <c r="B152" s="124"/>
      <c r="C152" s="154" t="s">
        <v>216</v>
      </c>
      <c r="D152" s="154" t="s">
        <v>151</v>
      </c>
      <c r="E152" s="155" t="s">
        <v>188</v>
      </c>
      <c r="F152" s="156" t="s">
        <v>189</v>
      </c>
      <c r="G152" s="157" t="s">
        <v>163</v>
      </c>
      <c r="H152" s="158">
        <v>122.883</v>
      </c>
      <c r="I152" s="159"/>
      <c r="J152" s="160">
        <f t="shared" si="5"/>
        <v>0</v>
      </c>
      <c r="K152" s="161"/>
      <c r="L152" s="29"/>
      <c r="M152" s="162" t="s">
        <v>1</v>
      </c>
      <c r="N152" s="123" t="s">
        <v>41</v>
      </c>
      <c r="P152" s="163">
        <f t="shared" si="6"/>
        <v>0</v>
      </c>
      <c r="Q152" s="163">
        <v>0</v>
      </c>
      <c r="R152" s="163">
        <f t="shared" si="7"/>
        <v>0</v>
      </c>
      <c r="S152" s="163">
        <v>0</v>
      </c>
      <c r="T152" s="164">
        <f t="shared" si="8"/>
        <v>0</v>
      </c>
      <c r="AR152" s="165" t="s">
        <v>155</v>
      </c>
      <c r="AT152" s="165" t="s">
        <v>151</v>
      </c>
      <c r="AU152" s="165" t="s">
        <v>88</v>
      </c>
      <c r="AY152" s="14" t="s">
        <v>149</v>
      </c>
      <c r="BE152" s="166">
        <f t="shared" si="9"/>
        <v>0</v>
      </c>
      <c r="BF152" s="166">
        <f t="shared" si="10"/>
        <v>0</v>
      </c>
      <c r="BG152" s="166">
        <f t="shared" si="11"/>
        <v>0</v>
      </c>
      <c r="BH152" s="166">
        <f t="shared" si="12"/>
        <v>0</v>
      </c>
      <c r="BI152" s="166">
        <f t="shared" si="13"/>
        <v>0</v>
      </c>
      <c r="BJ152" s="14" t="s">
        <v>88</v>
      </c>
      <c r="BK152" s="166">
        <f t="shared" si="14"/>
        <v>0</v>
      </c>
      <c r="BL152" s="14" t="s">
        <v>155</v>
      </c>
      <c r="BM152" s="165" t="s">
        <v>375</v>
      </c>
    </row>
    <row r="153" spans="2:65" s="1" customFormat="1" ht="16.5" customHeight="1" x14ac:dyDescent="0.2">
      <c r="B153" s="124"/>
      <c r="C153" s="175" t="s">
        <v>220</v>
      </c>
      <c r="D153" s="175" t="s">
        <v>192</v>
      </c>
      <c r="E153" s="176" t="s">
        <v>376</v>
      </c>
      <c r="F153" s="177" t="s">
        <v>377</v>
      </c>
      <c r="G153" s="178" t="s">
        <v>183</v>
      </c>
      <c r="H153" s="179">
        <v>221.18899999999999</v>
      </c>
      <c r="I153" s="180"/>
      <c r="J153" s="181">
        <f t="shared" si="5"/>
        <v>0</v>
      </c>
      <c r="K153" s="182"/>
      <c r="L153" s="183"/>
      <c r="M153" s="184" t="s">
        <v>1</v>
      </c>
      <c r="N153" s="185" t="s">
        <v>41</v>
      </c>
      <c r="P153" s="163">
        <f t="shared" si="6"/>
        <v>0</v>
      </c>
      <c r="Q153" s="163">
        <v>1</v>
      </c>
      <c r="R153" s="163">
        <f t="shared" si="7"/>
        <v>221.18899999999999</v>
      </c>
      <c r="S153" s="163">
        <v>0</v>
      </c>
      <c r="T153" s="164">
        <f t="shared" si="8"/>
        <v>0</v>
      </c>
      <c r="AR153" s="165" t="s">
        <v>180</v>
      </c>
      <c r="AT153" s="165" t="s">
        <v>192</v>
      </c>
      <c r="AU153" s="165" t="s">
        <v>88</v>
      </c>
      <c r="AY153" s="14" t="s">
        <v>149</v>
      </c>
      <c r="BE153" s="166">
        <f t="shared" si="9"/>
        <v>0</v>
      </c>
      <c r="BF153" s="166">
        <f t="shared" si="10"/>
        <v>0</v>
      </c>
      <c r="BG153" s="166">
        <f t="shared" si="11"/>
        <v>0</v>
      </c>
      <c r="BH153" s="166">
        <f t="shared" si="12"/>
        <v>0</v>
      </c>
      <c r="BI153" s="166">
        <f t="shared" si="13"/>
        <v>0</v>
      </c>
      <c r="BJ153" s="14" t="s">
        <v>88</v>
      </c>
      <c r="BK153" s="166">
        <f t="shared" si="14"/>
        <v>0</v>
      </c>
      <c r="BL153" s="14" t="s">
        <v>155</v>
      </c>
      <c r="BM153" s="165" t="s">
        <v>378</v>
      </c>
    </row>
    <row r="154" spans="2:65" s="1" customFormat="1" ht="24.2" customHeight="1" x14ac:dyDescent="0.2">
      <c r="B154" s="124"/>
      <c r="C154" s="154" t="s">
        <v>225</v>
      </c>
      <c r="D154" s="154" t="s">
        <v>151</v>
      </c>
      <c r="E154" s="155" t="s">
        <v>198</v>
      </c>
      <c r="F154" s="156" t="s">
        <v>199</v>
      </c>
      <c r="G154" s="157" t="s">
        <v>163</v>
      </c>
      <c r="H154" s="158">
        <v>19.579999999999998</v>
      </c>
      <c r="I154" s="159"/>
      <c r="J154" s="160">
        <f t="shared" si="5"/>
        <v>0</v>
      </c>
      <c r="K154" s="161"/>
      <c r="L154" s="29"/>
      <c r="M154" s="162" t="s">
        <v>1</v>
      </c>
      <c r="N154" s="123" t="s">
        <v>41</v>
      </c>
      <c r="P154" s="163">
        <f t="shared" si="6"/>
        <v>0</v>
      </c>
      <c r="Q154" s="163">
        <v>0</v>
      </c>
      <c r="R154" s="163">
        <f t="shared" si="7"/>
        <v>0</v>
      </c>
      <c r="S154" s="163">
        <v>0</v>
      </c>
      <c r="T154" s="164">
        <f t="shared" si="8"/>
        <v>0</v>
      </c>
      <c r="AR154" s="165" t="s">
        <v>155</v>
      </c>
      <c r="AT154" s="165" t="s">
        <v>151</v>
      </c>
      <c r="AU154" s="165" t="s">
        <v>88</v>
      </c>
      <c r="AY154" s="14" t="s">
        <v>149</v>
      </c>
      <c r="BE154" s="166">
        <f t="shared" si="9"/>
        <v>0</v>
      </c>
      <c r="BF154" s="166">
        <f t="shared" si="10"/>
        <v>0</v>
      </c>
      <c r="BG154" s="166">
        <f t="shared" si="11"/>
        <v>0</v>
      </c>
      <c r="BH154" s="166">
        <f t="shared" si="12"/>
        <v>0</v>
      </c>
      <c r="BI154" s="166">
        <f t="shared" si="13"/>
        <v>0</v>
      </c>
      <c r="BJ154" s="14" t="s">
        <v>88</v>
      </c>
      <c r="BK154" s="166">
        <f t="shared" si="14"/>
        <v>0</v>
      </c>
      <c r="BL154" s="14" t="s">
        <v>155</v>
      </c>
      <c r="BM154" s="165" t="s">
        <v>379</v>
      </c>
    </row>
    <row r="155" spans="2:65" s="1" customFormat="1" ht="16.5" customHeight="1" x14ac:dyDescent="0.2">
      <c r="B155" s="124"/>
      <c r="C155" s="175" t="s">
        <v>230</v>
      </c>
      <c r="D155" s="175" t="s">
        <v>192</v>
      </c>
      <c r="E155" s="176" t="s">
        <v>202</v>
      </c>
      <c r="F155" s="177" t="s">
        <v>203</v>
      </c>
      <c r="G155" s="178" t="s">
        <v>183</v>
      </c>
      <c r="H155" s="179">
        <v>35.244</v>
      </c>
      <c r="I155" s="180"/>
      <c r="J155" s="181">
        <f t="shared" si="5"/>
        <v>0</v>
      </c>
      <c r="K155" s="182"/>
      <c r="L155" s="183"/>
      <c r="M155" s="184" t="s">
        <v>1</v>
      </c>
      <c r="N155" s="185" t="s">
        <v>41</v>
      </c>
      <c r="P155" s="163">
        <f t="shared" si="6"/>
        <v>0</v>
      </c>
      <c r="Q155" s="163">
        <v>1</v>
      </c>
      <c r="R155" s="163">
        <f t="shared" si="7"/>
        <v>35.244</v>
      </c>
      <c r="S155" s="163">
        <v>0</v>
      </c>
      <c r="T155" s="164">
        <f t="shared" si="8"/>
        <v>0</v>
      </c>
      <c r="AR155" s="165" t="s">
        <v>180</v>
      </c>
      <c r="AT155" s="165" t="s">
        <v>192</v>
      </c>
      <c r="AU155" s="165" t="s">
        <v>88</v>
      </c>
      <c r="AY155" s="14" t="s">
        <v>149</v>
      </c>
      <c r="BE155" s="166">
        <f t="shared" si="9"/>
        <v>0</v>
      </c>
      <c r="BF155" s="166">
        <f t="shared" si="10"/>
        <v>0</v>
      </c>
      <c r="BG155" s="166">
        <f t="shared" si="11"/>
        <v>0</v>
      </c>
      <c r="BH155" s="166">
        <f t="shared" si="12"/>
        <v>0</v>
      </c>
      <c r="BI155" s="166">
        <f t="shared" si="13"/>
        <v>0</v>
      </c>
      <c r="BJ155" s="14" t="s">
        <v>88</v>
      </c>
      <c r="BK155" s="166">
        <f t="shared" si="14"/>
        <v>0</v>
      </c>
      <c r="BL155" s="14" t="s">
        <v>155</v>
      </c>
      <c r="BM155" s="165" t="s">
        <v>380</v>
      </c>
    </row>
    <row r="156" spans="2:65" s="11" customFormat="1" ht="22.9" customHeight="1" x14ac:dyDescent="0.2">
      <c r="B156" s="142"/>
      <c r="D156" s="143" t="s">
        <v>74</v>
      </c>
      <c r="E156" s="152" t="s">
        <v>155</v>
      </c>
      <c r="F156" s="152" t="s">
        <v>206</v>
      </c>
      <c r="I156" s="145"/>
      <c r="J156" s="153">
        <f>BK156</f>
        <v>0</v>
      </c>
      <c r="L156" s="142"/>
      <c r="M156" s="147"/>
      <c r="P156" s="148">
        <f>SUM(P157:P158)</f>
        <v>0</v>
      </c>
      <c r="R156" s="148">
        <f>SUM(R157:R158)</f>
        <v>11.471837599999999</v>
      </c>
      <c r="T156" s="149">
        <f>SUM(T157:T158)</f>
        <v>0</v>
      </c>
      <c r="AR156" s="143" t="s">
        <v>82</v>
      </c>
      <c r="AT156" s="150" t="s">
        <v>74</v>
      </c>
      <c r="AU156" s="150" t="s">
        <v>82</v>
      </c>
      <c r="AY156" s="143" t="s">
        <v>149</v>
      </c>
      <c r="BK156" s="151">
        <f>SUM(BK157:BK158)</f>
        <v>0</v>
      </c>
    </row>
    <row r="157" spans="2:65" s="1" customFormat="1" ht="33" customHeight="1" x14ac:dyDescent="0.2">
      <c r="B157" s="124"/>
      <c r="C157" s="154" t="s">
        <v>235</v>
      </c>
      <c r="D157" s="154" t="s">
        <v>151</v>
      </c>
      <c r="E157" s="155" t="s">
        <v>208</v>
      </c>
      <c r="F157" s="156" t="s">
        <v>209</v>
      </c>
      <c r="G157" s="157" t="s">
        <v>163</v>
      </c>
      <c r="H157" s="158">
        <v>4.8949999999999996</v>
      </c>
      <c r="I157" s="159"/>
      <c r="J157" s="160">
        <f>ROUND(I157*H157,2)</f>
        <v>0</v>
      </c>
      <c r="K157" s="161"/>
      <c r="L157" s="29"/>
      <c r="M157" s="162" t="s">
        <v>1</v>
      </c>
      <c r="N157" s="123" t="s">
        <v>41</v>
      </c>
      <c r="P157" s="163">
        <f>O157*H157</f>
        <v>0</v>
      </c>
      <c r="Q157" s="163">
        <v>1.8907799999999999</v>
      </c>
      <c r="R157" s="163">
        <f>Q157*H157</f>
        <v>9.2553680999999983</v>
      </c>
      <c r="S157" s="163">
        <v>0</v>
      </c>
      <c r="T157" s="164">
        <f>S157*H157</f>
        <v>0</v>
      </c>
      <c r="AR157" s="165" t="s">
        <v>155</v>
      </c>
      <c r="AT157" s="165" t="s">
        <v>151</v>
      </c>
      <c r="AU157" s="165" t="s">
        <v>88</v>
      </c>
      <c r="AY157" s="14" t="s">
        <v>149</v>
      </c>
      <c r="BE157" s="166">
        <f>IF(N157="základná",J157,0)</f>
        <v>0</v>
      </c>
      <c r="BF157" s="166">
        <f>IF(N157="znížená",J157,0)</f>
        <v>0</v>
      </c>
      <c r="BG157" s="166">
        <f>IF(N157="zákl. prenesená",J157,0)</f>
        <v>0</v>
      </c>
      <c r="BH157" s="166">
        <f>IF(N157="zníž. prenesená",J157,0)</f>
        <v>0</v>
      </c>
      <c r="BI157" s="166">
        <f>IF(N157="nulová",J157,0)</f>
        <v>0</v>
      </c>
      <c r="BJ157" s="14" t="s">
        <v>88</v>
      </c>
      <c r="BK157" s="166">
        <f>ROUND(I157*H157,2)</f>
        <v>0</v>
      </c>
      <c r="BL157" s="14" t="s">
        <v>155</v>
      </c>
      <c r="BM157" s="165" t="s">
        <v>381</v>
      </c>
    </row>
    <row r="158" spans="2:65" s="1" customFormat="1" ht="24.2" customHeight="1" x14ac:dyDescent="0.2">
      <c r="B158" s="124"/>
      <c r="C158" s="154" t="s">
        <v>7</v>
      </c>
      <c r="D158" s="154" t="s">
        <v>151</v>
      </c>
      <c r="E158" s="155" t="s">
        <v>212</v>
      </c>
      <c r="F158" s="156" t="s">
        <v>213</v>
      </c>
      <c r="G158" s="157" t="s">
        <v>163</v>
      </c>
      <c r="H158" s="158">
        <v>1</v>
      </c>
      <c r="I158" s="159"/>
      <c r="J158" s="160">
        <f>ROUND(I158*H158,2)</f>
        <v>0</v>
      </c>
      <c r="K158" s="161"/>
      <c r="L158" s="29"/>
      <c r="M158" s="162" t="s">
        <v>1</v>
      </c>
      <c r="N158" s="123" t="s">
        <v>41</v>
      </c>
      <c r="P158" s="163">
        <f>O158*H158</f>
        <v>0</v>
      </c>
      <c r="Q158" s="163">
        <v>2.2164695000000001</v>
      </c>
      <c r="R158" s="163">
        <f>Q158*H158</f>
        <v>2.2164695000000001</v>
      </c>
      <c r="S158" s="163">
        <v>0</v>
      </c>
      <c r="T158" s="164">
        <f>S158*H158</f>
        <v>0</v>
      </c>
      <c r="AR158" s="165" t="s">
        <v>155</v>
      </c>
      <c r="AT158" s="165" t="s">
        <v>151</v>
      </c>
      <c r="AU158" s="165" t="s">
        <v>88</v>
      </c>
      <c r="AY158" s="14" t="s">
        <v>149</v>
      </c>
      <c r="BE158" s="166">
        <f>IF(N158="základná",J158,0)</f>
        <v>0</v>
      </c>
      <c r="BF158" s="166">
        <f>IF(N158="znížená",J158,0)</f>
        <v>0</v>
      </c>
      <c r="BG158" s="166">
        <f>IF(N158="zákl. prenesená",J158,0)</f>
        <v>0</v>
      </c>
      <c r="BH158" s="166">
        <f>IF(N158="zníž. prenesená",J158,0)</f>
        <v>0</v>
      </c>
      <c r="BI158" s="166">
        <f>IF(N158="nulová",J158,0)</f>
        <v>0</v>
      </c>
      <c r="BJ158" s="14" t="s">
        <v>88</v>
      </c>
      <c r="BK158" s="166">
        <f>ROUND(I158*H158,2)</f>
        <v>0</v>
      </c>
      <c r="BL158" s="14" t="s">
        <v>155</v>
      </c>
      <c r="BM158" s="165" t="s">
        <v>382</v>
      </c>
    </row>
    <row r="159" spans="2:65" s="11" customFormat="1" ht="22.9" customHeight="1" x14ac:dyDescent="0.2">
      <c r="B159" s="142"/>
      <c r="D159" s="143" t="s">
        <v>74</v>
      </c>
      <c r="E159" s="152" t="s">
        <v>180</v>
      </c>
      <c r="F159" s="152" t="s">
        <v>224</v>
      </c>
      <c r="I159" s="145"/>
      <c r="J159" s="153">
        <f>BK159</f>
        <v>0</v>
      </c>
      <c r="L159" s="142"/>
      <c r="M159" s="147"/>
      <c r="P159" s="148">
        <f>SUM(P160:P179)</f>
        <v>0</v>
      </c>
      <c r="R159" s="148">
        <f>SUM(R160:R179)</f>
        <v>1.7276764149999999</v>
      </c>
      <c r="T159" s="149">
        <f>SUM(T160:T179)</f>
        <v>0</v>
      </c>
      <c r="AR159" s="143" t="s">
        <v>82</v>
      </c>
      <c r="AT159" s="150" t="s">
        <v>74</v>
      </c>
      <c r="AU159" s="150" t="s">
        <v>82</v>
      </c>
      <c r="AY159" s="143" t="s">
        <v>149</v>
      </c>
      <c r="BK159" s="151">
        <f>SUM(BK160:BK179)</f>
        <v>0</v>
      </c>
    </row>
    <row r="160" spans="2:65" s="1" customFormat="1" ht="24.2" customHeight="1" x14ac:dyDescent="0.2">
      <c r="B160" s="124"/>
      <c r="C160" s="154" t="s">
        <v>242</v>
      </c>
      <c r="D160" s="154" t="s">
        <v>151</v>
      </c>
      <c r="E160" s="155" t="s">
        <v>383</v>
      </c>
      <c r="F160" s="156" t="s">
        <v>384</v>
      </c>
      <c r="G160" s="157" t="s">
        <v>233</v>
      </c>
      <c r="H160" s="158">
        <v>44.5</v>
      </c>
      <c r="I160" s="159"/>
      <c r="J160" s="160">
        <f t="shared" ref="J160:J171" si="15">ROUND(I160*H160,2)</f>
        <v>0</v>
      </c>
      <c r="K160" s="161"/>
      <c r="L160" s="29"/>
      <c r="M160" s="162" t="s">
        <v>1</v>
      </c>
      <c r="N160" s="123" t="s">
        <v>41</v>
      </c>
      <c r="P160" s="163">
        <f t="shared" ref="P160:P171" si="16">O160*H160</f>
        <v>0</v>
      </c>
      <c r="Q160" s="163">
        <v>1.623991E-2</v>
      </c>
      <c r="R160" s="163">
        <f t="shared" ref="R160:R171" si="17">Q160*H160</f>
        <v>0.72267599500000002</v>
      </c>
      <c r="S160" s="163">
        <v>0</v>
      </c>
      <c r="T160" s="164">
        <f t="shared" ref="T160:T171" si="18">S160*H160</f>
        <v>0</v>
      </c>
      <c r="AR160" s="165" t="s">
        <v>155</v>
      </c>
      <c r="AT160" s="165" t="s">
        <v>151</v>
      </c>
      <c r="AU160" s="165" t="s">
        <v>88</v>
      </c>
      <c r="AY160" s="14" t="s">
        <v>149</v>
      </c>
      <c r="BE160" s="166">
        <f t="shared" ref="BE160:BE171" si="19">IF(N160="základná",J160,0)</f>
        <v>0</v>
      </c>
      <c r="BF160" s="166">
        <f t="shared" ref="BF160:BF171" si="20">IF(N160="znížená",J160,0)</f>
        <v>0</v>
      </c>
      <c r="BG160" s="166">
        <f t="shared" ref="BG160:BG171" si="21">IF(N160="zákl. prenesená",J160,0)</f>
        <v>0</v>
      </c>
      <c r="BH160" s="166">
        <f t="shared" ref="BH160:BH171" si="22">IF(N160="zníž. prenesená",J160,0)</f>
        <v>0</v>
      </c>
      <c r="BI160" s="166">
        <f t="shared" ref="BI160:BI171" si="23">IF(N160="nulová",J160,0)</f>
        <v>0</v>
      </c>
      <c r="BJ160" s="14" t="s">
        <v>88</v>
      </c>
      <c r="BK160" s="166">
        <f t="shared" ref="BK160:BK171" si="24">ROUND(I160*H160,2)</f>
        <v>0</v>
      </c>
      <c r="BL160" s="14" t="s">
        <v>155</v>
      </c>
      <c r="BM160" s="165" t="s">
        <v>385</v>
      </c>
    </row>
    <row r="161" spans="2:65" s="1" customFormat="1" ht="24.2" customHeight="1" x14ac:dyDescent="0.2">
      <c r="B161" s="124"/>
      <c r="C161" s="154" t="s">
        <v>246</v>
      </c>
      <c r="D161" s="154" t="s">
        <v>151</v>
      </c>
      <c r="E161" s="155" t="s">
        <v>386</v>
      </c>
      <c r="F161" s="156" t="s">
        <v>387</v>
      </c>
      <c r="G161" s="157" t="s">
        <v>228</v>
      </c>
      <c r="H161" s="158">
        <v>10</v>
      </c>
      <c r="I161" s="159"/>
      <c r="J161" s="160">
        <f t="shared" si="15"/>
        <v>0</v>
      </c>
      <c r="K161" s="161"/>
      <c r="L161" s="29"/>
      <c r="M161" s="162" t="s">
        <v>1</v>
      </c>
      <c r="N161" s="123" t="s">
        <v>41</v>
      </c>
      <c r="P161" s="163">
        <f t="shared" si="16"/>
        <v>0</v>
      </c>
      <c r="Q161" s="163">
        <v>0</v>
      </c>
      <c r="R161" s="163">
        <f t="shared" si="17"/>
        <v>0</v>
      </c>
      <c r="S161" s="163">
        <v>0</v>
      </c>
      <c r="T161" s="164">
        <f t="shared" si="18"/>
        <v>0</v>
      </c>
      <c r="AR161" s="165" t="s">
        <v>155</v>
      </c>
      <c r="AT161" s="165" t="s">
        <v>151</v>
      </c>
      <c r="AU161" s="165" t="s">
        <v>88</v>
      </c>
      <c r="AY161" s="14" t="s">
        <v>149</v>
      </c>
      <c r="BE161" s="166">
        <f t="shared" si="19"/>
        <v>0</v>
      </c>
      <c r="BF161" s="166">
        <f t="shared" si="20"/>
        <v>0</v>
      </c>
      <c r="BG161" s="166">
        <f t="shared" si="21"/>
        <v>0</v>
      </c>
      <c r="BH161" s="166">
        <f t="shared" si="22"/>
        <v>0</v>
      </c>
      <c r="BI161" s="166">
        <f t="shared" si="23"/>
        <v>0</v>
      </c>
      <c r="BJ161" s="14" t="s">
        <v>88</v>
      </c>
      <c r="BK161" s="166">
        <f t="shared" si="24"/>
        <v>0</v>
      </c>
      <c r="BL161" s="14" t="s">
        <v>155</v>
      </c>
      <c r="BM161" s="165" t="s">
        <v>388</v>
      </c>
    </row>
    <row r="162" spans="2:65" s="1" customFormat="1" ht="24.2" customHeight="1" x14ac:dyDescent="0.2">
      <c r="B162" s="124"/>
      <c r="C162" s="175" t="s">
        <v>250</v>
      </c>
      <c r="D162" s="175" t="s">
        <v>192</v>
      </c>
      <c r="E162" s="176" t="s">
        <v>389</v>
      </c>
      <c r="F162" s="177" t="s">
        <v>390</v>
      </c>
      <c r="G162" s="178" t="s">
        <v>228</v>
      </c>
      <c r="H162" s="179">
        <v>3</v>
      </c>
      <c r="I162" s="180"/>
      <c r="J162" s="181">
        <f t="shared" si="15"/>
        <v>0</v>
      </c>
      <c r="K162" s="182"/>
      <c r="L162" s="183"/>
      <c r="M162" s="184" t="s">
        <v>1</v>
      </c>
      <c r="N162" s="185" t="s">
        <v>41</v>
      </c>
      <c r="P162" s="163">
        <f t="shared" si="16"/>
        <v>0</v>
      </c>
      <c r="Q162" s="163">
        <v>9.1000000000000004E-3</v>
      </c>
      <c r="R162" s="163">
        <f t="shared" si="17"/>
        <v>2.7300000000000001E-2</v>
      </c>
      <c r="S162" s="163">
        <v>0</v>
      </c>
      <c r="T162" s="164">
        <f t="shared" si="18"/>
        <v>0</v>
      </c>
      <c r="AR162" s="165" t="s">
        <v>180</v>
      </c>
      <c r="AT162" s="165" t="s">
        <v>192</v>
      </c>
      <c r="AU162" s="165" t="s">
        <v>88</v>
      </c>
      <c r="AY162" s="14" t="s">
        <v>149</v>
      </c>
      <c r="BE162" s="166">
        <f t="shared" si="19"/>
        <v>0</v>
      </c>
      <c r="BF162" s="166">
        <f t="shared" si="20"/>
        <v>0</v>
      </c>
      <c r="BG162" s="166">
        <f t="shared" si="21"/>
        <v>0</v>
      </c>
      <c r="BH162" s="166">
        <f t="shared" si="22"/>
        <v>0</v>
      </c>
      <c r="BI162" s="166">
        <f t="shared" si="23"/>
        <v>0</v>
      </c>
      <c r="BJ162" s="14" t="s">
        <v>88</v>
      </c>
      <c r="BK162" s="166">
        <f t="shared" si="24"/>
        <v>0</v>
      </c>
      <c r="BL162" s="14" t="s">
        <v>155</v>
      </c>
      <c r="BM162" s="165" t="s">
        <v>391</v>
      </c>
    </row>
    <row r="163" spans="2:65" s="1" customFormat="1" ht="24.2" customHeight="1" x14ac:dyDescent="0.2">
      <c r="B163" s="124"/>
      <c r="C163" s="175" t="s">
        <v>254</v>
      </c>
      <c r="D163" s="175" t="s">
        <v>192</v>
      </c>
      <c r="E163" s="176" t="s">
        <v>392</v>
      </c>
      <c r="F163" s="177" t="s">
        <v>393</v>
      </c>
      <c r="G163" s="178" t="s">
        <v>228</v>
      </c>
      <c r="H163" s="179">
        <v>4</v>
      </c>
      <c r="I163" s="180"/>
      <c r="J163" s="181">
        <f t="shared" si="15"/>
        <v>0</v>
      </c>
      <c r="K163" s="182"/>
      <c r="L163" s="183"/>
      <c r="M163" s="184" t="s">
        <v>1</v>
      </c>
      <c r="N163" s="185" t="s">
        <v>41</v>
      </c>
      <c r="P163" s="163">
        <f t="shared" si="16"/>
        <v>0</v>
      </c>
      <c r="Q163" s="163">
        <v>8.2900000000000005E-3</v>
      </c>
      <c r="R163" s="163">
        <f t="shared" si="17"/>
        <v>3.3160000000000002E-2</v>
      </c>
      <c r="S163" s="163">
        <v>0</v>
      </c>
      <c r="T163" s="164">
        <f t="shared" si="18"/>
        <v>0</v>
      </c>
      <c r="AR163" s="165" t="s">
        <v>180</v>
      </c>
      <c r="AT163" s="165" t="s">
        <v>192</v>
      </c>
      <c r="AU163" s="165" t="s">
        <v>88</v>
      </c>
      <c r="AY163" s="14" t="s">
        <v>149</v>
      </c>
      <c r="BE163" s="166">
        <f t="shared" si="19"/>
        <v>0</v>
      </c>
      <c r="BF163" s="166">
        <f t="shared" si="20"/>
        <v>0</v>
      </c>
      <c r="BG163" s="166">
        <f t="shared" si="21"/>
        <v>0</v>
      </c>
      <c r="BH163" s="166">
        <f t="shared" si="22"/>
        <v>0</v>
      </c>
      <c r="BI163" s="166">
        <f t="shared" si="23"/>
        <v>0</v>
      </c>
      <c r="BJ163" s="14" t="s">
        <v>88</v>
      </c>
      <c r="BK163" s="166">
        <f t="shared" si="24"/>
        <v>0</v>
      </c>
      <c r="BL163" s="14" t="s">
        <v>155</v>
      </c>
      <c r="BM163" s="165" t="s">
        <v>394</v>
      </c>
    </row>
    <row r="164" spans="2:65" s="1" customFormat="1" ht="24.2" customHeight="1" x14ac:dyDescent="0.2">
      <c r="B164" s="124"/>
      <c r="C164" s="175" t="s">
        <v>258</v>
      </c>
      <c r="D164" s="175" t="s">
        <v>192</v>
      </c>
      <c r="E164" s="176" t="s">
        <v>395</v>
      </c>
      <c r="F164" s="177" t="s">
        <v>396</v>
      </c>
      <c r="G164" s="178" t="s">
        <v>228</v>
      </c>
      <c r="H164" s="179">
        <v>3</v>
      </c>
      <c r="I164" s="180"/>
      <c r="J164" s="181">
        <f t="shared" si="15"/>
        <v>0</v>
      </c>
      <c r="K164" s="182"/>
      <c r="L164" s="183"/>
      <c r="M164" s="184" t="s">
        <v>1</v>
      </c>
      <c r="N164" s="185" t="s">
        <v>41</v>
      </c>
      <c r="P164" s="163">
        <f t="shared" si="16"/>
        <v>0</v>
      </c>
      <c r="Q164" s="163">
        <v>8.2199999999999999E-3</v>
      </c>
      <c r="R164" s="163">
        <f t="shared" si="17"/>
        <v>2.4660000000000001E-2</v>
      </c>
      <c r="S164" s="163">
        <v>0</v>
      </c>
      <c r="T164" s="164">
        <f t="shared" si="18"/>
        <v>0</v>
      </c>
      <c r="AR164" s="165" t="s">
        <v>180</v>
      </c>
      <c r="AT164" s="165" t="s">
        <v>192</v>
      </c>
      <c r="AU164" s="165" t="s">
        <v>88</v>
      </c>
      <c r="AY164" s="14" t="s">
        <v>149</v>
      </c>
      <c r="BE164" s="166">
        <f t="shared" si="19"/>
        <v>0</v>
      </c>
      <c r="BF164" s="166">
        <f t="shared" si="20"/>
        <v>0</v>
      </c>
      <c r="BG164" s="166">
        <f t="shared" si="21"/>
        <v>0</v>
      </c>
      <c r="BH164" s="166">
        <f t="shared" si="22"/>
        <v>0</v>
      </c>
      <c r="BI164" s="166">
        <f t="shared" si="23"/>
        <v>0</v>
      </c>
      <c r="BJ164" s="14" t="s">
        <v>88</v>
      </c>
      <c r="BK164" s="166">
        <f t="shared" si="24"/>
        <v>0</v>
      </c>
      <c r="BL164" s="14" t="s">
        <v>155</v>
      </c>
      <c r="BM164" s="165" t="s">
        <v>397</v>
      </c>
    </row>
    <row r="165" spans="2:65" s="1" customFormat="1" ht="24.2" customHeight="1" x14ac:dyDescent="0.2">
      <c r="B165" s="124"/>
      <c r="C165" s="154" t="s">
        <v>262</v>
      </c>
      <c r="D165" s="154" t="s">
        <v>151</v>
      </c>
      <c r="E165" s="155" t="s">
        <v>398</v>
      </c>
      <c r="F165" s="156" t="s">
        <v>399</v>
      </c>
      <c r="G165" s="157" t="s">
        <v>228</v>
      </c>
      <c r="H165" s="158">
        <v>4</v>
      </c>
      <c r="I165" s="159"/>
      <c r="J165" s="160">
        <f t="shared" si="15"/>
        <v>0</v>
      </c>
      <c r="K165" s="161"/>
      <c r="L165" s="29"/>
      <c r="M165" s="162" t="s">
        <v>1</v>
      </c>
      <c r="N165" s="123" t="s">
        <v>41</v>
      </c>
      <c r="P165" s="163">
        <f t="shared" si="16"/>
        <v>0</v>
      </c>
      <c r="Q165" s="163">
        <v>2.71908E-3</v>
      </c>
      <c r="R165" s="163">
        <f t="shared" si="17"/>
        <v>1.087632E-2</v>
      </c>
      <c r="S165" s="163">
        <v>0</v>
      </c>
      <c r="T165" s="164">
        <f t="shared" si="18"/>
        <v>0</v>
      </c>
      <c r="AR165" s="165" t="s">
        <v>155</v>
      </c>
      <c r="AT165" s="165" t="s">
        <v>151</v>
      </c>
      <c r="AU165" s="165" t="s">
        <v>88</v>
      </c>
      <c r="AY165" s="14" t="s">
        <v>149</v>
      </c>
      <c r="BE165" s="166">
        <f t="shared" si="19"/>
        <v>0</v>
      </c>
      <c r="BF165" s="166">
        <f t="shared" si="20"/>
        <v>0</v>
      </c>
      <c r="BG165" s="166">
        <f t="shared" si="21"/>
        <v>0</v>
      </c>
      <c r="BH165" s="166">
        <f t="shared" si="22"/>
        <v>0</v>
      </c>
      <c r="BI165" s="166">
        <f t="shared" si="23"/>
        <v>0</v>
      </c>
      <c r="BJ165" s="14" t="s">
        <v>88</v>
      </c>
      <c r="BK165" s="166">
        <f t="shared" si="24"/>
        <v>0</v>
      </c>
      <c r="BL165" s="14" t="s">
        <v>155</v>
      </c>
      <c r="BM165" s="165" t="s">
        <v>400</v>
      </c>
    </row>
    <row r="166" spans="2:65" s="1" customFormat="1" ht="21.75" customHeight="1" x14ac:dyDescent="0.2">
      <c r="B166" s="124"/>
      <c r="C166" s="175" t="s">
        <v>266</v>
      </c>
      <c r="D166" s="175" t="s">
        <v>192</v>
      </c>
      <c r="E166" s="176" t="s">
        <v>401</v>
      </c>
      <c r="F166" s="177" t="s">
        <v>402</v>
      </c>
      <c r="G166" s="178" t="s">
        <v>228</v>
      </c>
      <c r="H166" s="179">
        <v>4</v>
      </c>
      <c r="I166" s="180"/>
      <c r="J166" s="181">
        <f t="shared" si="15"/>
        <v>0</v>
      </c>
      <c r="K166" s="182"/>
      <c r="L166" s="183"/>
      <c r="M166" s="184" t="s">
        <v>1</v>
      </c>
      <c r="N166" s="185" t="s">
        <v>41</v>
      </c>
      <c r="P166" s="163">
        <f t="shared" si="16"/>
        <v>0</v>
      </c>
      <c r="Q166" s="163">
        <v>5.4149999999999997E-2</v>
      </c>
      <c r="R166" s="163">
        <f t="shared" si="17"/>
        <v>0.21659999999999999</v>
      </c>
      <c r="S166" s="163">
        <v>0</v>
      </c>
      <c r="T166" s="164">
        <f t="shared" si="18"/>
        <v>0</v>
      </c>
      <c r="AR166" s="165" t="s">
        <v>180</v>
      </c>
      <c r="AT166" s="165" t="s">
        <v>192</v>
      </c>
      <c r="AU166" s="165" t="s">
        <v>88</v>
      </c>
      <c r="AY166" s="14" t="s">
        <v>149</v>
      </c>
      <c r="BE166" s="166">
        <f t="shared" si="19"/>
        <v>0</v>
      </c>
      <c r="BF166" s="166">
        <f t="shared" si="20"/>
        <v>0</v>
      </c>
      <c r="BG166" s="166">
        <f t="shared" si="21"/>
        <v>0</v>
      </c>
      <c r="BH166" s="166">
        <f t="shared" si="22"/>
        <v>0</v>
      </c>
      <c r="BI166" s="166">
        <f t="shared" si="23"/>
        <v>0</v>
      </c>
      <c r="BJ166" s="14" t="s">
        <v>88</v>
      </c>
      <c r="BK166" s="166">
        <f t="shared" si="24"/>
        <v>0</v>
      </c>
      <c r="BL166" s="14" t="s">
        <v>155</v>
      </c>
      <c r="BM166" s="165" t="s">
        <v>403</v>
      </c>
    </row>
    <row r="167" spans="2:65" s="1" customFormat="1" ht="24.2" customHeight="1" x14ac:dyDescent="0.2">
      <c r="B167" s="124"/>
      <c r="C167" s="154" t="s">
        <v>270</v>
      </c>
      <c r="D167" s="154" t="s">
        <v>151</v>
      </c>
      <c r="E167" s="155" t="s">
        <v>404</v>
      </c>
      <c r="F167" s="156" t="s">
        <v>405</v>
      </c>
      <c r="G167" s="157" t="s">
        <v>228</v>
      </c>
      <c r="H167" s="158">
        <v>2</v>
      </c>
      <c r="I167" s="159"/>
      <c r="J167" s="160">
        <f t="shared" si="15"/>
        <v>0</v>
      </c>
      <c r="K167" s="161"/>
      <c r="L167" s="29"/>
      <c r="M167" s="162" t="s">
        <v>1</v>
      </c>
      <c r="N167" s="123" t="s">
        <v>41</v>
      </c>
      <c r="P167" s="163">
        <f t="shared" si="16"/>
        <v>0</v>
      </c>
      <c r="Q167" s="163">
        <v>2.71908E-3</v>
      </c>
      <c r="R167" s="163">
        <f t="shared" si="17"/>
        <v>5.43816E-3</v>
      </c>
      <c r="S167" s="163">
        <v>0</v>
      </c>
      <c r="T167" s="164">
        <f t="shared" si="18"/>
        <v>0</v>
      </c>
      <c r="AR167" s="165" t="s">
        <v>155</v>
      </c>
      <c r="AT167" s="165" t="s">
        <v>151</v>
      </c>
      <c r="AU167" s="165" t="s">
        <v>88</v>
      </c>
      <c r="AY167" s="14" t="s">
        <v>149</v>
      </c>
      <c r="BE167" s="166">
        <f t="shared" si="19"/>
        <v>0</v>
      </c>
      <c r="BF167" s="166">
        <f t="shared" si="20"/>
        <v>0</v>
      </c>
      <c r="BG167" s="166">
        <f t="shared" si="21"/>
        <v>0</v>
      </c>
      <c r="BH167" s="166">
        <f t="shared" si="22"/>
        <v>0</v>
      </c>
      <c r="BI167" s="166">
        <f t="shared" si="23"/>
        <v>0</v>
      </c>
      <c r="BJ167" s="14" t="s">
        <v>88</v>
      </c>
      <c r="BK167" s="166">
        <f t="shared" si="24"/>
        <v>0</v>
      </c>
      <c r="BL167" s="14" t="s">
        <v>155</v>
      </c>
      <c r="BM167" s="165" t="s">
        <v>406</v>
      </c>
    </row>
    <row r="168" spans="2:65" s="1" customFormat="1" ht="49.15" customHeight="1" x14ac:dyDescent="0.2">
      <c r="B168" s="124"/>
      <c r="C168" s="175" t="s">
        <v>274</v>
      </c>
      <c r="D168" s="175" t="s">
        <v>192</v>
      </c>
      <c r="E168" s="176" t="s">
        <v>407</v>
      </c>
      <c r="F168" s="177" t="s">
        <v>408</v>
      </c>
      <c r="G168" s="178" t="s">
        <v>228</v>
      </c>
      <c r="H168" s="179">
        <v>2</v>
      </c>
      <c r="I168" s="180"/>
      <c r="J168" s="181">
        <f t="shared" si="15"/>
        <v>0</v>
      </c>
      <c r="K168" s="182"/>
      <c r="L168" s="183"/>
      <c r="M168" s="184" t="s">
        <v>1</v>
      </c>
      <c r="N168" s="185" t="s">
        <v>41</v>
      </c>
      <c r="P168" s="163">
        <f t="shared" si="16"/>
        <v>0</v>
      </c>
      <c r="Q168" s="163">
        <v>3.3000000000000002E-2</v>
      </c>
      <c r="R168" s="163">
        <f t="shared" si="17"/>
        <v>6.6000000000000003E-2</v>
      </c>
      <c r="S168" s="163">
        <v>0</v>
      </c>
      <c r="T168" s="164">
        <f t="shared" si="18"/>
        <v>0</v>
      </c>
      <c r="AR168" s="165" t="s">
        <v>180</v>
      </c>
      <c r="AT168" s="165" t="s">
        <v>192</v>
      </c>
      <c r="AU168" s="165" t="s">
        <v>88</v>
      </c>
      <c r="AY168" s="14" t="s">
        <v>149</v>
      </c>
      <c r="BE168" s="166">
        <f t="shared" si="19"/>
        <v>0</v>
      </c>
      <c r="BF168" s="166">
        <f t="shared" si="20"/>
        <v>0</v>
      </c>
      <c r="BG168" s="166">
        <f t="shared" si="21"/>
        <v>0</v>
      </c>
      <c r="BH168" s="166">
        <f t="shared" si="22"/>
        <v>0</v>
      </c>
      <c r="BI168" s="166">
        <f t="shared" si="23"/>
        <v>0</v>
      </c>
      <c r="BJ168" s="14" t="s">
        <v>88</v>
      </c>
      <c r="BK168" s="166">
        <f t="shared" si="24"/>
        <v>0</v>
      </c>
      <c r="BL168" s="14" t="s">
        <v>155</v>
      </c>
      <c r="BM168" s="165" t="s">
        <v>409</v>
      </c>
    </row>
    <row r="169" spans="2:65" s="1" customFormat="1" ht="24.2" customHeight="1" x14ac:dyDescent="0.2">
      <c r="B169" s="124"/>
      <c r="C169" s="154" t="s">
        <v>279</v>
      </c>
      <c r="D169" s="154" t="s">
        <v>151</v>
      </c>
      <c r="E169" s="155" t="s">
        <v>410</v>
      </c>
      <c r="F169" s="156" t="s">
        <v>411</v>
      </c>
      <c r="G169" s="157" t="s">
        <v>228</v>
      </c>
      <c r="H169" s="158">
        <v>1</v>
      </c>
      <c r="I169" s="159"/>
      <c r="J169" s="160">
        <f t="shared" si="15"/>
        <v>0</v>
      </c>
      <c r="K169" s="161"/>
      <c r="L169" s="29"/>
      <c r="M169" s="162" t="s">
        <v>1</v>
      </c>
      <c r="N169" s="123" t="s">
        <v>41</v>
      </c>
      <c r="P169" s="163">
        <f t="shared" si="16"/>
        <v>0</v>
      </c>
      <c r="Q169" s="163">
        <v>5.0594200000000002E-3</v>
      </c>
      <c r="R169" s="163">
        <f t="shared" si="17"/>
        <v>5.0594200000000002E-3</v>
      </c>
      <c r="S169" s="163">
        <v>0</v>
      </c>
      <c r="T169" s="164">
        <f t="shared" si="18"/>
        <v>0</v>
      </c>
      <c r="AR169" s="165" t="s">
        <v>155</v>
      </c>
      <c r="AT169" s="165" t="s">
        <v>151</v>
      </c>
      <c r="AU169" s="165" t="s">
        <v>88</v>
      </c>
      <c r="AY169" s="14" t="s">
        <v>149</v>
      </c>
      <c r="BE169" s="166">
        <f t="shared" si="19"/>
        <v>0</v>
      </c>
      <c r="BF169" s="166">
        <f t="shared" si="20"/>
        <v>0</v>
      </c>
      <c r="BG169" s="166">
        <f t="shared" si="21"/>
        <v>0</v>
      </c>
      <c r="BH169" s="166">
        <f t="shared" si="22"/>
        <v>0</v>
      </c>
      <c r="BI169" s="166">
        <f t="shared" si="23"/>
        <v>0</v>
      </c>
      <c r="BJ169" s="14" t="s">
        <v>88</v>
      </c>
      <c r="BK169" s="166">
        <f t="shared" si="24"/>
        <v>0</v>
      </c>
      <c r="BL169" s="14" t="s">
        <v>155</v>
      </c>
      <c r="BM169" s="165" t="s">
        <v>412</v>
      </c>
    </row>
    <row r="170" spans="2:65" s="1" customFormat="1" ht="21.75" customHeight="1" x14ac:dyDescent="0.2">
      <c r="B170" s="124"/>
      <c r="C170" s="175" t="s">
        <v>283</v>
      </c>
      <c r="D170" s="175" t="s">
        <v>192</v>
      </c>
      <c r="E170" s="176" t="s">
        <v>413</v>
      </c>
      <c r="F170" s="177" t="s">
        <v>414</v>
      </c>
      <c r="G170" s="178" t="s">
        <v>228</v>
      </c>
      <c r="H170" s="179">
        <v>1</v>
      </c>
      <c r="I170" s="180"/>
      <c r="J170" s="181">
        <f t="shared" si="15"/>
        <v>0</v>
      </c>
      <c r="K170" s="182"/>
      <c r="L170" s="183"/>
      <c r="M170" s="184" t="s">
        <v>1</v>
      </c>
      <c r="N170" s="185" t="s">
        <v>41</v>
      </c>
      <c r="P170" s="163">
        <f t="shared" si="16"/>
        <v>0</v>
      </c>
      <c r="Q170" s="163">
        <v>0.1575</v>
      </c>
      <c r="R170" s="163">
        <f t="shared" si="17"/>
        <v>0.1575</v>
      </c>
      <c r="S170" s="163">
        <v>0</v>
      </c>
      <c r="T170" s="164">
        <f t="shared" si="18"/>
        <v>0</v>
      </c>
      <c r="AR170" s="165" t="s">
        <v>180</v>
      </c>
      <c r="AT170" s="165" t="s">
        <v>192</v>
      </c>
      <c r="AU170" s="165" t="s">
        <v>88</v>
      </c>
      <c r="AY170" s="14" t="s">
        <v>149</v>
      </c>
      <c r="BE170" s="166">
        <f t="shared" si="19"/>
        <v>0</v>
      </c>
      <c r="BF170" s="166">
        <f t="shared" si="20"/>
        <v>0</v>
      </c>
      <c r="BG170" s="166">
        <f t="shared" si="21"/>
        <v>0</v>
      </c>
      <c r="BH170" s="166">
        <f t="shared" si="22"/>
        <v>0</v>
      </c>
      <c r="BI170" s="166">
        <f t="shared" si="23"/>
        <v>0</v>
      </c>
      <c r="BJ170" s="14" t="s">
        <v>88</v>
      </c>
      <c r="BK170" s="166">
        <f t="shared" si="24"/>
        <v>0</v>
      </c>
      <c r="BL170" s="14" t="s">
        <v>155</v>
      </c>
      <c r="BM170" s="165" t="s">
        <v>415</v>
      </c>
    </row>
    <row r="171" spans="2:65" s="1" customFormat="1" ht="21.75" customHeight="1" x14ac:dyDescent="0.2">
      <c r="B171" s="124"/>
      <c r="C171" s="175" t="s">
        <v>288</v>
      </c>
      <c r="D171" s="175" t="s">
        <v>192</v>
      </c>
      <c r="E171" s="176" t="s">
        <v>416</v>
      </c>
      <c r="F171" s="177" t="s">
        <v>417</v>
      </c>
      <c r="G171" s="178" t="s">
        <v>228</v>
      </c>
      <c r="H171" s="179">
        <v>5</v>
      </c>
      <c r="I171" s="180"/>
      <c r="J171" s="181">
        <f t="shared" si="15"/>
        <v>0</v>
      </c>
      <c r="K171" s="182"/>
      <c r="L171" s="183"/>
      <c r="M171" s="184" t="s">
        <v>1</v>
      </c>
      <c r="N171" s="185" t="s">
        <v>41</v>
      </c>
      <c r="P171" s="163">
        <f t="shared" si="16"/>
        <v>0</v>
      </c>
      <c r="Q171" s="163">
        <v>7.2500000000000004E-3</v>
      </c>
      <c r="R171" s="163">
        <f t="shared" si="17"/>
        <v>3.6250000000000004E-2</v>
      </c>
      <c r="S171" s="163">
        <v>0</v>
      </c>
      <c r="T171" s="164">
        <f t="shared" si="18"/>
        <v>0</v>
      </c>
      <c r="AR171" s="165" t="s">
        <v>180</v>
      </c>
      <c r="AT171" s="165" t="s">
        <v>192</v>
      </c>
      <c r="AU171" s="165" t="s">
        <v>88</v>
      </c>
      <c r="AY171" s="14" t="s">
        <v>149</v>
      </c>
      <c r="BE171" s="166">
        <f t="shared" si="19"/>
        <v>0</v>
      </c>
      <c r="BF171" s="166">
        <f t="shared" si="20"/>
        <v>0</v>
      </c>
      <c r="BG171" s="166">
        <f t="shared" si="21"/>
        <v>0</v>
      </c>
      <c r="BH171" s="166">
        <f t="shared" si="22"/>
        <v>0</v>
      </c>
      <c r="BI171" s="166">
        <f t="shared" si="23"/>
        <v>0</v>
      </c>
      <c r="BJ171" s="14" t="s">
        <v>88</v>
      </c>
      <c r="BK171" s="166">
        <f t="shared" si="24"/>
        <v>0</v>
      </c>
      <c r="BL171" s="14" t="s">
        <v>155</v>
      </c>
      <c r="BM171" s="165" t="s">
        <v>418</v>
      </c>
    </row>
    <row r="172" spans="2:65" s="12" customFormat="1" ht="11.25" x14ac:dyDescent="0.2">
      <c r="B172" s="167"/>
      <c r="D172" s="168" t="s">
        <v>185</v>
      </c>
      <c r="E172" s="169" t="s">
        <v>1</v>
      </c>
      <c r="F172" s="170" t="s">
        <v>419</v>
      </c>
      <c r="H172" s="171">
        <v>5</v>
      </c>
      <c r="I172" s="172"/>
      <c r="L172" s="167"/>
      <c r="M172" s="173"/>
      <c r="T172" s="174"/>
      <c r="AT172" s="169" t="s">
        <v>185</v>
      </c>
      <c r="AU172" s="169" t="s">
        <v>88</v>
      </c>
      <c r="AV172" s="12" t="s">
        <v>88</v>
      </c>
      <c r="AW172" s="12" t="s">
        <v>31</v>
      </c>
      <c r="AX172" s="12" t="s">
        <v>82</v>
      </c>
      <c r="AY172" s="169" t="s">
        <v>149</v>
      </c>
    </row>
    <row r="173" spans="2:65" s="1" customFormat="1" ht="24.2" customHeight="1" x14ac:dyDescent="0.2">
      <c r="B173" s="124"/>
      <c r="C173" s="154" t="s">
        <v>292</v>
      </c>
      <c r="D173" s="154" t="s">
        <v>151</v>
      </c>
      <c r="E173" s="155" t="s">
        <v>420</v>
      </c>
      <c r="F173" s="156" t="s">
        <v>421</v>
      </c>
      <c r="G173" s="157" t="s">
        <v>233</v>
      </c>
      <c r="H173" s="158">
        <v>180</v>
      </c>
      <c r="I173" s="159"/>
      <c r="J173" s="160">
        <f t="shared" ref="J173:J179" si="25">ROUND(I173*H173,2)</f>
        <v>0</v>
      </c>
      <c r="K173" s="161"/>
      <c r="L173" s="29"/>
      <c r="M173" s="162" t="s">
        <v>1</v>
      </c>
      <c r="N173" s="123" t="s">
        <v>41</v>
      </c>
      <c r="P173" s="163">
        <f t="shared" ref="P173:P179" si="26">O173*H173</f>
        <v>0</v>
      </c>
      <c r="Q173" s="163">
        <v>0</v>
      </c>
      <c r="R173" s="163">
        <f t="shared" ref="R173:R179" si="27">Q173*H173</f>
        <v>0</v>
      </c>
      <c r="S173" s="163">
        <v>0</v>
      </c>
      <c r="T173" s="164">
        <f t="shared" ref="T173:T179" si="28">S173*H173</f>
        <v>0</v>
      </c>
      <c r="AR173" s="165" t="s">
        <v>155</v>
      </c>
      <c r="AT173" s="165" t="s">
        <v>151</v>
      </c>
      <c r="AU173" s="165" t="s">
        <v>88</v>
      </c>
      <c r="AY173" s="14" t="s">
        <v>149</v>
      </c>
      <c r="BE173" s="166">
        <f t="shared" ref="BE173:BE179" si="29">IF(N173="základná",J173,0)</f>
        <v>0</v>
      </c>
      <c r="BF173" s="166">
        <f t="shared" ref="BF173:BF179" si="30">IF(N173="znížená",J173,0)</f>
        <v>0</v>
      </c>
      <c r="BG173" s="166">
        <f t="shared" ref="BG173:BG179" si="31">IF(N173="zákl. prenesená",J173,0)</f>
        <v>0</v>
      </c>
      <c r="BH173" s="166">
        <f t="shared" ref="BH173:BH179" si="32">IF(N173="zníž. prenesená",J173,0)</f>
        <v>0</v>
      </c>
      <c r="BI173" s="166">
        <f t="shared" ref="BI173:BI179" si="33">IF(N173="nulová",J173,0)</f>
        <v>0</v>
      </c>
      <c r="BJ173" s="14" t="s">
        <v>88</v>
      </c>
      <c r="BK173" s="166">
        <f t="shared" ref="BK173:BK179" si="34">ROUND(I173*H173,2)</f>
        <v>0</v>
      </c>
      <c r="BL173" s="14" t="s">
        <v>155</v>
      </c>
      <c r="BM173" s="165" t="s">
        <v>422</v>
      </c>
    </row>
    <row r="174" spans="2:65" s="1" customFormat="1" ht="24.2" customHeight="1" x14ac:dyDescent="0.2">
      <c r="B174" s="124"/>
      <c r="C174" s="154" t="s">
        <v>298</v>
      </c>
      <c r="D174" s="154" t="s">
        <v>151</v>
      </c>
      <c r="E174" s="155" t="s">
        <v>423</v>
      </c>
      <c r="F174" s="156" t="s">
        <v>424</v>
      </c>
      <c r="G174" s="157" t="s">
        <v>233</v>
      </c>
      <c r="H174" s="158">
        <v>174.5</v>
      </c>
      <c r="I174" s="159"/>
      <c r="J174" s="160">
        <f t="shared" si="25"/>
        <v>0</v>
      </c>
      <c r="K174" s="161"/>
      <c r="L174" s="29"/>
      <c r="M174" s="162" t="s">
        <v>1</v>
      </c>
      <c r="N174" s="123" t="s">
        <v>41</v>
      </c>
      <c r="P174" s="163">
        <f t="shared" si="26"/>
        <v>0</v>
      </c>
      <c r="Q174" s="163">
        <v>0</v>
      </c>
      <c r="R174" s="163">
        <f t="shared" si="27"/>
        <v>0</v>
      </c>
      <c r="S174" s="163">
        <v>0</v>
      </c>
      <c r="T174" s="164">
        <f t="shared" si="28"/>
        <v>0</v>
      </c>
      <c r="AR174" s="165" t="s">
        <v>155</v>
      </c>
      <c r="AT174" s="165" t="s">
        <v>151</v>
      </c>
      <c r="AU174" s="165" t="s">
        <v>88</v>
      </c>
      <c r="AY174" s="14" t="s">
        <v>149</v>
      </c>
      <c r="BE174" s="166">
        <f t="shared" si="29"/>
        <v>0</v>
      </c>
      <c r="BF174" s="166">
        <f t="shared" si="30"/>
        <v>0</v>
      </c>
      <c r="BG174" s="166">
        <f t="shared" si="31"/>
        <v>0</v>
      </c>
      <c r="BH174" s="166">
        <f t="shared" si="32"/>
        <v>0</v>
      </c>
      <c r="BI174" s="166">
        <f t="shared" si="33"/>
        <v>0</v>
      </c>
      <c r="BJ174" s="14" t="s">
        <v>88</v>
      </c>
      <c r="BK174" s="166">
        <f t="shared" si="34"/>
        <v>0</v>
      </c>
      <c r="BL174" s="14" t="s">
        <v>155</v>
      </c>
      <c r="BM174" s="165" t="s">
        <v>425</v>
      </c>
    </row>
    <row r="175" spans="2:65" s="1" customFormat="1" ht="24.2" customHeight="1" x14ac:dyDescent="0.2">
      <c r="B175" s="124"/>
      <c r="C175" s="154" t="s">
        <v>306</v>
      </c>
      <c r="D175" s="154" t="s">
        <v>151</v>
      </c>
      <c r="E175" s="155" t="s">
        <v>426</v>
      </c>
      <c r="F175" s="156" t="s">
        <v>427</v>
      </c>
      <c r="G175" s="157" t="s">
        <v>228</v>
      </c>
      <c r="H175" s="158">
        <v>2</v>
      </c>
      <c r="I175" s="159"/>
      <c r="J175" s="160">
        <f t="shared" si="25"/>
        <v>0</v>
      </c>
      <c r="K175" s="161"/>
      <c r="L175" s="29"/>
      <c r="M175" s="162" t="s">
        <v>1</v>
      </c>
      <c r="N175" s="123" t="s">
        <v>41</v>
      </c>
      <c r="P175" s="163">
        <f t="shared" si="26"/>
        <v>0</v>
      </c>
      <c r="Q175" s="163">
        <v>1.581726E-2</v>
      </c>
      <c r="R175" s="163">
        <f t="shared" si="27"/>
        <v>3.1634519999999999E-2</v>
      </c>
      <c r="S175" s="163">
        <v>0</v>
      </c>
      <c r="T175" s="164">
        <f t="shared" si="28"/>
        <v>0</v>
      </c>
      <c r="AR175" s="165" t="s">
        <v>155</v>
      </c>
      <c r="AT175" s="165" t="s">
        <v>151</v>
      </c>
      <c r="AU175" s="165" t="s">
        <v>88</v>
      </c>
      <c r="AY175" s="14" t="s">
        <v>149</v>
      </c>
      <c r="BE175" s="166">
        <f t="shared" si="29"/>
        <v>0</v>
      </c>
      <c r="BF175" s="166">
        <f t="shared" si="30"/>
        <v>0</v>
      </c>
      <c r="BG175" s="166">
        <f t="shared" si="31"/>
        <v>0</v>
      </c>
      <c r="BH175" s="166">
        <f t="shared" si="32"/>
        <v>0</v>
      </c>
      <c r="BI175" s="166">
        <f t="shared" si="33"/>
        <v>0</v>
      </c>
      <c r="BJ175" s="14" t="s">
        <v>88</v>
      </c>
      <c r="BK175" s="166">
        <f t="shared" si="34"/>
        <v>0</v>
      </c>
      <c r="BL175" s="14" t="s">
        <v>155</v>
      </c>
      <c r="BM175" s="165" t="s">
        <v>428</v>
      </c>
    </row>
    <row r="176" spans="2:65" s="1" customFormat="1" ht="16.5" customHeight="1" x14ac:dyDescent="0.2">
      <c r="B176" s="124"/>
      <c r="C176" s="154" t="s">
        <v>310</v>
      </c>
      <c r="D176" s="154" t="s">
        <v>151</v>
      </c>
      <c r="E176" s="155" t="s">
        <v>429</v>
      </c>
      <c r="F176" s="156" t="s">
        <v>430</v>
      </c>
      <c r="G176" s="157" t="s">
        <v>228</v>
      </c>
      <c r="H176" s="158">
        <v>3</v>
      </c>
      <c r="I176" s="159"/>
      <c r="J176" s="160">
        <f t="shared" si="25"/>
        <v>0</v>
      </c>
      <c r="K176" s="161"/>
      <c r="L176" s="29"/>
      <c r="M176" s="162" t="s">
        <v>1</v>
      </c>
      <c r="N176" s="123" t="s">
        <v>41</v>
      </c>
      <c r="P176" s="163">
        <f t="shared" si="26"/>
        <v>0</v>
      </c>
      <c r="Q176" s="163">
        <v>0.118654</v>
      </c>
      <c r="R176" s="163">
        <f t="shared" si="27"/>
        <v>0.355962</v>
      </c>
      <c r="S176" s="163">
        <v>0</v>
      </c>
      <c r="T176" s="164">
        <f t="shared" si="28"/>
        <v>0</v>
      </c>
      <c r="AR176" s="165" t="s">
        <v>155</v>
      </c>
      <c r="AT176" s="165" t="s">
        <v>151</v>
      </c>
      <c r="AU176" s="165" t="s">
        <v>88</v>
      </c>
      <c r="AY176" s="14" t="s">
        <v>149</v>
      </c>
      <c r="BE176" s="166">
        <f t="shared" si="29"/>
        <v>0</v>
      </c>
      <c r="BF176" s="166">
        <f t="shared" si="30"/>
        <v>0</v>
      </c>
      <c r="BG176" s="166">
        <f t="shared" si="31"/>
        <v>0</v>
      </c>
      <c r="BH176" s="166">
        <f t="shared" si="32"/>
        <v>0</v>
      </c>
      <c r="BI176" s="166">
        <f t="shared" si="33"/>
        <v>0</v>
      </c>
      <c r="BJ176" s="14" t="s">
        <v>88</v>
      </c>
      <c r="BK176" s="166">
        <f t="shared" si="34"/>
        <v>0</v>
      </c>
      <c r="BL176" s="14" t="s">
        <v>155</v>
      </c>
      <c r="BM176" s="165" t="s">
        <v>431</v>
      </c>
    </row>
    <row r="177" spans="2:65" s="1" customFormat="1" ht="16.5" customHeight="1" x14ac:dyDescent="0.2">
      <c r="B177" s="124"/>
      <c r="C177" s="175" t="s">
        <v>314</v>
      </c>
      <c r="D177" s="175" t="s">
        <v>192</v>
      </c>
      <c r="E177" s="176" t="s">
        <v>432</v>
      </c>
      <c r="F177" s="177" t="s">
        <v>433</v>
      </c>
      <c r="G177" s="178" t="s">
        <v>228</v>
      </c>
      <c r="H177" s="179">
        <v>3</v>
      </c>
      <c r="I177" s="180"/>
      <c r="J177" s="181">
        <f t="shared" si="25"/>
        <v>0</v>
      </c>
      <c r="K177" s="182"/>
      <c r="L177" s="183"/>
      <c r="M177" s="184" t="s">
        <v>1</v>
      </c>
      <c r="N177" s="185" t="s">
        <v>41</v>
      </c>
      <c r="P177" s="163">
        <f t="shared" si="26"/>
        <v>0</v>
      </c>
      <c r="Q177" s="163">
        <v>0</v>
      </c>
      <c r="R177" s="163">
        <f t="shared" si="27"/>
        <v>0</v>
      </c>
      <c r="S177" s="163">
        <v>0</v>
      </c>
      <c r="T177" s="164">
        <f t="shared" si="28"/>
        <v>0</v>
      </c>
      <c r="AR177" s="165" t="s">
        <v>180</v>
      </c>
      <c r="AT177" s="165" t="s">
        <v>192</v>
      </c>
      <c r="AU177" s="165" t="s">
        <v>88</v>
      </c>
      <c r="AY177" s="14" t="s">
        <v>149</v>
      </c>
      <c r="BE177" s="166">
        <f t="shared" si="29"/>
        <v>0</v>
      </c>
      <c r="BF177" s="166">
        <f t="shared" si="30"/>
        <v>0</v>
      </c>
      <c r="BG177" s="166">
        <f t="shared" si="31"/>
        <v>0</v>
      </c>
      <c r="BH177" s="166">
        <f t="shared" si="32"/>
        <v>0</v>
      </c>
      <c r="BI177" s="166">
        <f t="shared" si="33"/>
        <v>0</v>
      </c>
      <c r="BJ177" s="14" t="s">
        <v>88</v>
      </c>
      <c r="BK177" s="166">
        <f t="shared" si="34"/>
        <v>0</v>
      </c>
      <c r="BL177" s="14" t="s">
        <v>155</v>
      </c>
      <c r="BM177" s="165" t="s">
        <v>434</v>
      </c>
    </row>
    <row r="178" spans="2:65" s="1" customFormat="1" ht="16.5" customHeight="1" x14ac:dyDescent="0.2">
      <c r="B178" s="124"/>
      <c r="C178" s="154" t="s">
        <v>435</v>
      </c>
      <c r="D178" s="154" t="s">
        <v>151</v>
      </c>
      <c r="E178" s="155" t="s">
        <v>436</v>
      </c>
      <c r="F178" s="156" t="s">
        <v>437</v>
      </c>
      <c r="G178" s="157" t="s">
        <v>233</v>
      </c>
      <c r="H178" s="158">
        <v>180</v>
      </c>
      <c r="I178" s="159"/>
      <c r="J178" s="160">
        <f t="shared" si="25"/>
        <v>0</v>
      </c>
      <c r="K178" s="161"/>
      <c r="L178" s="29"/>
      <c r="M178" s="162" t="s">
        <v>1</v>
      </c>
      <c r="N178" s="123" t="s">
        <v>41</v>
      </c>
      <c r="P178" s="163">
        <f t="shared" si="26"/>
        <v>0</v>
      </c>
      <c r="Q178" s="163">
        <v>9.2E-5</v>
      </c>
      <c r="R178" s="163">
        <f t="shared" si="27"/>
        <v>1.6559999999999998E-2</v>
      </c>
      <c r="S178" s="163">
        <v>0</v>
      </c>
      <c r="T178" s="164">
        <f t="shared" si="28"/>
        <v>0</v>
      </c>
      <c r="AR178" s="165" t="s">
        <v>155</v>
      </c>
      <c r="AT178" s="165" t="s">
        <v>151</v>
      </c>
      <c r="AU178" s="165" t="s">
        <v>88</v>
      </c>
      <c r="AY178" s="14" t="s">
        <v>149</v>
      </c>
      <c r="BE178" s="166">
        <f t="shared" si="29"/>
        <v>0</v>
      </c>
      <c r="BF178" s="166">
        <f t="shared" si="30"/>
        <v>0</v>
      </c>
      <c r="BG178" s="166">
        <f t="shared" si="31"/>
        <v>0</v>
      </c>
      <c r="BH178" s="166">
        <f t="shared" si="32"/>
        <v>0</v>
      </c>
      <c r="BI178" s="166">
        <f t="shared" si="33"/>
        <v>0</v>
      </c>
      <c r="BJ178" s="14" t="s">
        <v>88</v>
      </c>
      <c r="BK178" s="166">
        <f t="shared" si="34"/>
        <v>0</v>
      </c>
      <c r="BL178" s="14" t="s">
        <v>155</v>
      </c>
      <c r="BM178" s="165" t="s">
        <v>438</v>
      </c>
    </row>
    <row r="179" spans="2:65" s="1" customFormat="1" ht="24.2" customHeight="1" x14ac:dyDescent="0.2">
      <c r="B179" s="124"/>
      <c r="C179" s="154" t="s">
        <v>439</v>
      </c>
      <c r="D179" s="154" t="s">
        <v>151</v>
      </c>
      <c r="E179" s="155" t="s">
        <v>440</v>
      </c>
      <c r="F179" s="156" t="s">
        <v>441</v>
      </c>
      <c r="G179" s="157" t="s">
        <v>233</v>
      </c>
      <c r="H179" s="158">
        <v>180</v>
      </c>
      <c r="I179" s="159"/>
      <c r="J179" s="160">
        <f t="shared" si="25"/>
        <v>0</v>
      </c>
      <c r="K179" s="161"/>
      <c r="L179" s="29"/>
      <c r="M179" s="162" t="s">
        <v>1</v>
      </c>
      <c r="N179" s="123" t="s">
        <v>41</v>
      </c>
      <c r="P179" s="163">
        <f t="shared" si="26"/>
        <v>0</v>
      </c>
      <c r="Q179" s="163">
        <v>1E-4</v>
      </c>
      <c r="R179" s="163">
        <f t="shared" si="27"/>
        <v>1.8000000000000002E-2</v>
      </c>
      <c r="S179" s="163">
        <v>0</v>
      </c>
      <c r="T179" s="164">
        <f t="shared" si="28"/>
        <v>0</v>
      </c>
      <c r="AR179" s="165" t="s">
        <v>155</v>
      </c>
      <c r="AT179" s="165" t="s">
        <v>151</v>
      </c>
      <c r="AU179" s="165" t="s">
        <v>88</v>
      </c>
      <c r="AY179" s="14" t="s">
        <v>149</v>
      </c>
      <c r="BE179" s="166">
        <f t="shared" si="29"/>
        <v>0</v>
      </c>
      <c r="BF179" s="166">
        <f t="shared" si="30"/>
        <v>0</v>
      </c>
      <c r="BG179" s="166">
        <f t="shared" si="31"/>
        <v>0</v>
      </c>
      <c r="BH179" s="166">
        <f t="shared" si="32"/>
        <v>0</v>
      </c>
      <c r="BI179" s="166">
        <f t="shared" si="33"/>
        <v>0</v>
      </c>
      <c r="BJ179" s="14" t="s">
        <v>88</v>
      </c>
      <c r="BK179" s="166">
        <f t="shared" si="34"/>
        <v>0</v>
      </c>
      <c r="BL179" s="14" t="s">
        <v>155</v>
      </c>
      <c r="BM179" s="165" t="s">
        <v>442</v>
      </c>
    </row>
    <row r="180" spans="2:65" s="11" customFormat="1" ht="22.9" customHeight="1" x14ac:dyDescent="0.2">
      <c r="B180" s="142"/>
      <c r="D180" s="143" t="s">
        <v>74</v>
      </c>
      <c r="E180" s="152" t="s">
        <v>296</v>
      </c>
      <c r="F180" s="152" t="s">
        <v>297</v>
      </c>
      <c r="I180" s="145"/>
      <c r="J180" s="153">
        <f>BK180</f>
        <v>0</v>
      </c>
      <c r="L180" s="142"/>
      <c r="M180" s="147"/>
      <c r="P180" s="148">
        <f>P181</f>
        <v>0</v>
      </c>
      <c r="R180" s="148">
        <f>R181</f>
        <v>0</v>
      </c>
      <c r="T180" s="149">
        <f>T181</f>
        <v>0</v>
      </c>
      <c r="AR180" s="143" t="s">
        <v>82</v>
      </c>
      <c r="AT180" s="150" t="s">
        <v>74</v>
      </c>
      <c r="AU180" s="150" t="s">
        <v>82</v>
      </c>
      <c r="AY180" s="143" t="s">
        <v>149</v>
      </c>
      <c r="BK180" s="151">
        <f>BK181</f>
        <v>0</v>
      </c>
    </row>
    <row r="181" spans="2:65" s="1" customFormat="1" ht="33" customHeight="1" x14ac:dyDescent="0.2">
      <c r="B181" s="124"/>
      <c r="C181" s="154" t="s">
        <v>443</v>
      </c>
      <c r="D181" s="154" t="s">
        <v>151</v>
      </c>
      <c r="E181" s="155" t="s">
        <v>299</v>
      </c>
      <c r="F181" s="156" t="s">
        <v>300</v>
      </c>
      <c r="G181" s="157" t="s">
        <v>183</v>
      </c>
      <c r="H181" s="158">
        <v>270.33199999999999</v>
      </c>
      <c r="I181" s="159"/>
      <c r="J181" s="160">
        <f>ROUND(I181*H181,2)</f>
        <v>0</v>
      </c>
      <c r="K181" s="161"/>
      <c r="L181" s="29"/>
      <c r="M181" s="162" t="s">
        <v>1</v>
      </c>
      <c r="N181" s="123" t="s">
        <v>41</v>
      </c>
      <c r="P181" s="163">
        <f>O181*H181</f>
        <v>0</v>
      </c>
      <c r="Q181" s="163">
        <v>0</v>
      </c>
      <c r="R181" s="163">
        <f>Q181*H181</f>
        <v>0</v>
      </c>
      <c r="S181" s="163">
        <v>0</v>
      </c>
      <c r="T181" s="164">
        <f>S181*H181</f>
        <v>0</v>
      </c>
      <c r="AR181" s="165" t="s">
        <v>155</v>
      </c>
      <c r="AT181" s="165" t="s">
        <v>151</v>
      </c>
      <c r="AU181" s="165" t="s">
        <v>88</v>
      </c>
      <c r="AY181" s="14" t="s">
        <v>149</v>
      </c>
      <c r="BE181" s="166">
        <f>IF(N181="základná",J181,0)</f>
        <v>0</v>
      </c>
      <c r="BF181" s="166">
        <f>IF(N181="znížená",J181,0)</f>
        <v>0</v>
      </c>
      <c r="BG181" s="166">
        <f>IF(N181="zákl. prenesená",J181,0)</f>
        <v>0</v>
      </c>
      <c r="BH181" s="166">
        <f>IF(N181="zníž. prenesená",J181,0)</f>
        <v>0</v>
      </c>
      <c r="BI181" s="166">
        <f>IF(N181="nulová",J181,0)</f>
        <v>0</v>
      </c>
      <c r="BJ181" s="14" t="s">
        <v>88</v>
      </c>
      <c r="BK181" s="166">
        <f>ROUND(I181*H181,2)</f>
        <v>0</v>
      </c>
      <c r="BL181" s="14" t="s">
        <v>155</v>
      </c>
      <c r="BM181" s="165" t="s">
        <v>444</v>
      </c>
    </row>
    <row r="182" spans="2:65" s="11" customFormat="1" ht="25.9" customHeight="1" x14ac:dyDescent="0.2">
      <c r="B182" s="142"/>
      <c r="D182" s="143" t="s">
        <v>74</v>
      </c>
      <c r="E182" s="144" t="s">
        <v>302</v>
      </c>
      <c r="F182" s="144" t="s">
        <v>303</v>
      </c>
      <c r="I182" s="145"/>
      <c r="J182" s="146">
        <f>BK182</f>
        <v>0</v>
      </c>
      <c r="L182" s="142"/>
      <c r="M182" s="147"/>
      <c r="P182" s="148">
        <f>P183</f>
        <v>0</v>
      </c>
      <c r="R182" s="148">
        <f>R183</f>
        <v>3.4871399999999997E-2</v>
      </c>
      <c r="T182" s="149">
        <f>T183</f>
        <v>0</v>
      </c>
      <c r="AR182" s="143" t="s">
        <v>88</v>
      </c>
      <c r="AT182" s="150" t="s">
        <v>74</v>
      </c>
      <c r="AU182" s="150" t="s">
        <v>75</v>
      </c>
      <c r="AY182" s="143" t="s">
        <v>149</v>
      </c>
      <c r="BK182" s="151">
        <f>BK183</f>
        <v>0</v>
      </c>
    </row>
    <row r="183" spans="2:65" s="11" customFormat="1" ht="22.9" customHeight="1" x14ac:dyDescent="0.2">
      <c r="B183" s="142"/>
      <c r="D183" s="143" t="s">
        <v>74</v>
      </c>
      <c r="E183" s="152" t="s">
        <v>445</v>
      </c>
      <c r="F183" s="152" t="s">
        <v>446</v>
      </c>
      <c r="I183" s="145"/>
      <c r="J183" s="153">
        <f>BK183</f>
        <v>0</v>
      </c>
      <c r="L183" s="142"/>
      <c r="M183" s="147"/>
      <c r="P183" s="148">
        <f>SUM(P184:P189)</f>
        <v>0</v>
      </c>
      <c r="R183" s="148">
        <f>SUM(R184:R189)</f>
        <v>3.4871399999999997E-2</v>
      </c>
      <c r="T183" s="149">
        <f>SUM(T184:T189)</f>
        <v>0</v>
      </c>
      <c r="AR183" s="143" t="s">
        <v>88</v>
      </c>
      <c r="AT183" s="150" t="s">
        <v>74</v>
      </c>
      <c r="AU183" s="150" t="s">
        <v>82</v>
      </c>
      <c r="AY183" s="143" t="s">
        <v>149</v>
      </c>
      <c r="BK183" s="151">
        <f>SUM(BK184:BK189)</f>
        <v>0</v>
      </c>
    </row>
    <row r="184" spans="2:65" s="1" customFormat="1" ht="33" customHeight="1" x14ac:dyDescent="0.2">
      <c r="B184" s="124"/>
      <c r="C184" s="154" t="s">
        <v>447</v>
      </c>
      <c r="D184" s="154" t="s">
        <v>151</v>
      </c>
      <c r="E184" s="155" t="s">
        <v>448</v>
      </c>
      <c r="F184" s="156" t="s">
        <v>449</v>
      </c>
      <c r="G184" s="157" t="s">
        <v>233</v>
      </c>
      <c r="H184" s="158">
        <v>1</v>
      </c>
      <c r="I184" s="159"/>
      <c r="J184" s="160">
        <f t="shared" ref="J184:J189" si="35">ROUND(I184*H184,2)</f>
        <v>0</v>
      </c>
      <c r="K184" s="161"/>
      <c r="L184" s="29"/>
      <c r="M184" s="162" t="s">
        <v>1</v>
      </c>
      <c r="N184" s="123" t="s">
        <v>41</v>
      </c>
      <c r="P184" s="163">
        <f t="shared" ref="P184:P189" si="36">O184*H184</f>
        <v>0</v>
      </c>
      <c r="Q184" s="163">
        <v>6.5930499999999996E-3</v>
      </c>
      <c r="R184" s="163">
        <f t="shared" ref="R184:R189" si="37">Q184*H184</f>
        <v>6.5930499999999996E-3</v>
      </c>
      <c r="S184" s="163">
        <v>0</v>
      </c>
      <c r="T184" s="164">
        <f t="shared" ref="T184:T189" si="38">S184*H184</f>
        <v>0</v>
      </c>
      <c r="AR184" s="165" t="s">
        <v>220</v>
      </c>
      <c r="AT184" s="165" t="s">
        <v>151</v>
      </c>
      <c r="AU184" s="165" t="s">
        <v>88</v>
      </c>
      <c r="AY184" s="14" t="s">
        <v>149</v>
      </c>
      <c r="BE184" s="166">
        <f t="shared" ref="BE184:BE189" si="39">IF(N184="základná",J184,0)</f>
        <v>0</v>
      </c>
      <c r="BF184" s="166">
        <f t="shared" ref="BF184:BF189" si="40">IF(N184="znížená",J184,0)</f>
        <v>0</v>
      </c>
      <c r="BG184" s="166">
        <f t="shared" ref="BG184:BG189" si="41">IF(N184="zákl. prenesená",J184,0)</f>
        <v>0</v>
      </c>
      <c r="BH184" s="166">
        <f t="shared" ref="BH184:BH189" si="42">IF(N184="zníž. prenesená",J184,0)</f>
        <v>0</v>
      </c>
      <c r="BI184" s="166">
        <f t="shared" ref="BI184:BI189" si="43">IF(N184="nulová",J184,0)</f>
        <v>0</v>
      </c>
      <c r="BJ184" s="14" t="s">
        <v>88</v>
      </c>
      <c r="BK184" s="166">
        <f t="shared" ref="BK184:BK189" si="44">ROUND(I184*H184,2)</f>
        <v>0</v>
      </c>
      <c r="BL184" s="14" t="s">
        <v>220</v>
      </c>
      <c r="BM184" s="165" t="s">
        <v>450</v>
      </c>
    </row>
    <row r="185" spans="2:65" s="1" customFormat="1" ht="24.2" customHeight="1" x14ac:dyDescent="0.2">
      <c r="B185" s="124"/>
      <c r="C185" s="154" t="s">
        <v>451</v>
      </c>
      <c r="D185" s="154" t="s">
        <v>151</v>
      </c>
      <c r="E185" s="155" t="s">
        <v>452</v>
      </c>
      <c r="F185" s="156" t="s">
        <v>453</v>
      </c>
      <c r="G185" s="157" t="s">
        <v>228</v>
      </c>
      <c r="H185" s="158">
        <v>3</v>
      </c>
      <c r="I185" s="159"/>
      <c r="J185" s="160">
        <f t="shared" si="35"/>
        <v>0</v>
      </c>
      <c r="K185" s="161"/>
      <c r="L185" s="29"/>
      <c r="M185" s="162" t="s">
        <v>1</v>
      </c>
      <c r="N185" s="123" t="s">
        <v>41</v>
      </c>
      <c r="P185" s="163">
        <f t="shared" si="36"/>
        <v>0</v>
      </c>
      <c r="Q185" s="163">
        <v>6.9720000000000003E-5</v>
      </c>
      <c r="R185" s="163">
        <f t="shared" si="37"/>
        <v>2.0916000000000001E-4</v>
      </c>
      <c r="S185" s="163">
        <v>0</v>
      </c>
      <c r="T185" s="164">
        <f t="shared" si="38"/>
        <v>0</v>
      </c>
      <c r="AR185" s="165" t="s">
        <v>220</v>
      </c>
      <c r="AT185" s="165" t="s">
        <v>151</v>
      </c>
      <c r="AU185" s="165" t="s">
        <v>88</v>
      </c>
      <c r="AY185" s="14" t="s">
        <v>149</v>
      </c>
      <c r="BE185" s="166">
        <f t="shared" si="39"/>
        <v>0</v>
      </c>
      <c r="BF185" s="166">
        <f t="shared" si="40"/>
        <v>0</v>
      </c>
      <c r="BG185" s="166">
        <f t="shared" si="41"/>
        <v>0</v>
      </c>
      <c r="BH185" s="166">
        <f t="shared" si="42"/>
        <v>0</v>
      </c>
      <c r="BI185" s="166">
        <f t="shared" si="43"/>
        <v>0</v>
      </c>
      <c r="BJ185" s="14" t="s">
        <v>88</v>
      </c>
      <c r="BK185" s="166">
        <f t="shared" si="44"/>
        <v>0</v>
      </c>
      <c r="BL185" s="14" t="s">
        <v>220</v>
      </c>
      <c r="BM185" s="165" t="s">
        <v>454</v>
      </c>
    </row>
    <row r="186" spans="2:65" s="1" customFormat="1" ht="16.5" customHeight="1" x14ac:dyDescent="0.2">
      <c r="B186" s="124"/>
      <c r="C186" s="175" t="s">
        <v>455</v>
      </c>
      <c r="D186" s="175" t="s">
        <v>192</v>
      </c>
      <c r="E186" s="176" t="s">
        <v>456</v>
      </c>
      <c r="F186" s="177" t="s">
        <v>457</v>
      </c>
      <c r="G186" s="178" t="s">
        <v>228</v>
      </c>
      <c r="H186" s="179">
        <v>3</v>
      </c>
      <c r="I186" s="180"/>
      <c r="J186" s="181">
        <f t="shared" si="35"/>
        <v>0</v>
      </c>
      <c r="K186" s="182"/>
      <c r="L186" s="183"/>
      <c r="M186" s="184" t="s">
        <v>1</v>
      </c>
      <c r="N186" s="185" t="s">
        <v>41</v>
      </c>
      <c r="P186" s="163">
        <f t="shared" si="36"/>
        <v>0</v>
      </c>
      <c r="Q186" s="163">
        <v>5.1900000000000002E-3</v>
      </c>
      <c r="R186" s="163">
        <f t="shared" si="37"/>
        <v>1.5570000000000001E-2</v>
      </c>
      <c r="S186" s="163">
        <v>0</v>
      </c>
      <c r="T186" s="164">
        <f t="shared" si="38"/>
        <v>0</v>
      </c>
      <c r="AR186" s="165" t="s">
        <v>288</v>
      </c>
      <c r="AT186" s="165" t="s">
        <v>192</v>
      </c>
      <c r="AU186" s="165" t="s">
        <v>88</v>
      </c>
      <c r="AY186" s="14" t="s">
        <v>149</v>
      </c>
      <c r="BE186" s="166">
        <f t="shared" si="39"/>
        <v>0</v>
      </c>
      <c r="BF186" s="166">
        <f t="shared" si="40"/>
        <v>0</v>
      </c>
      <c r="BG186" s="166">
        <f t="shared" si="41"/>
        <v>0</v>
      </c>
      <c r="BH186" s="166">
        <f t="shared" si="42"/>
        <v>0</v>
      </c>
      <c r="BI186" s="166">
        <f t="shared" si="43"/>
        <v>0</v>
      </c>
      <c r="BJ186" s="14" t="s">
        <v>88</v>
      </c>
      <c r="BK186" s="166">
        <f t="shared" si="44"/>
        <v>0</v>
      </c>
      <c r="BL186" s="14" t="s">
        <v>220</v>
      </c>
      <c r="BM186" s="165" t="s">
        <v>458</v>
      </c>
    </row>
    <row r="187" spans="2:65" s="1" customFormat="1" ht="24.2" customHeight="1" x14ac:dyDescent="0.2">
      <c r="B187" s="124"/>
      <c r="C187" s="154" t="s">
        <v>459</v>
      </c>
      <c r="D187" s="154" t="s">
        <v>151</v>
      </c>
      <c r="E187" s="155" t="s">
        <v>460</v>
      </c>
      <c r="F187" s="156" t="s">
        <v>461</v>
      </c>
      <c r="G187" s="157" t="s">
        <v>228</v>
      </c>
      <c r="H187" s="158">
        <v>1</v>
      </c>
      <c r="I187" s="159"/>
      <c r="J187" s="160">
        <f t="shared" si="35"/>
        <v>0</v>
      </c>
      <c r="K187" s="161"/>
      <c r="L187" s="29"/>
      <c r="M187" s="162" t="s">
        <v>1</v>
      </c>
      <c r="N187" s="123" t="s">
        <v>41</v>
      </c>
      <c r="P187" s="163">
        <f t="shared" si="36"/>
        <v>0</v>
      </c>
      <c r="Q187" s="163">
        <v>1.249919E-2</v>
      </c>
      <c r="R187" s="163">
        <f t="shared" si="37"/>
        <v>1.249919E-2</v>
      </c>
      <c r="S187" s="163">
        <v>0</v>
      </c>
      <c r="T187" s="164">
        <f t="shared" si="38"/>
        <v>0</v>
      </c>
      <c r="AR187" s="165" t="s">
        <v>220</v>
      </c>
      <c r="AT187" s="165" t="s">
        <v>151</v>
      </c>
      <c r="AU187" s="165" t="s">
        <v>88</v>
      </c>
      <c r="AY187" s="14" t="s">
        <v>149</v>
      </c>
      <c r="BE187" s="166">
        <f t="shared" si="39"/>
        <v>0</v>
      </c>
      <c r="BF187" s="166">
        <f t="shared" si="40"/>
        <v>0</v>
      </c>
      <c r="BG187" s="166">
        <f t="shared" si="41"/>
        <v>0</v>
      </c>
      <c r="BH187" s="166">
        <f t="shared" si="42"/>
        <v>0</v>
      </c>
      <c r="BI187" s="166">
        <f t="shared" si="43"/>
        <v>0</v>
      </c>
      <c r="BJ187" s="14" t="s">
        <v>88</v>
      </c>
      <c r="BK187" s="166">
        <f t="shared" si="44"/>
        <v>0</v>
      </c>
      <c r="BL187" s="14" t="s">
        <v>220</v>
      </c>
      <c r="BM187" s="165" t="s">
        <v>462</v>
      </c>
    </row>
    <row r="188" spans="2:65" s="1" customFormat="1" ht="16.5" customHeight="1" x14ac:dyDescent="0.2">
      <c r="B188" s="124"/>
      <c r="C188" s="175" t="s">
        <v>463</v>
      </c>
      <c r="D188" s="175" t="s">
        <v>192</v>
      </c>
      <c r="E188" s="176" t="s">
        <v>464</v>
      </c>
      <c r="F188" s="177" t="s">
        <v>465</v>
      </c>
      <c r="G188" s="178" t="s">
        <v>228</v>
      </c>
      <c r="H188" s="179">
        <v>1</v>
      </c>
      <c r="I188" s="180"/>
      <c r="J188" s="181">
        <f t="shared" si="35"/>
        <v>0</v>
      </c>
      <c r="K188" s="182"/>
      <c r="L188" s="183"/>
      <c r="M188" s="184" t="s">
        <v>1</v>
      </c>
      <c r="N188" s="185" t="s">
        <v>41</v>
      </c>
      <c r="P188" s="163">
        <f t="shared" si="36"/>
        <v>0</v>
      </c>
      <c r="Q188" s="163">
        <v>0</v>
      </c>
      <c r="R188" s="163">
        <f t="shared" si="37"/>
        <v>0</v>
      </c>
      <c r="S188" s="163">
        <v>0</v>
      </c>
      <c r="T188" s="164">
        <f t="shared" si="38"/>
        <v>0</v>
      </c>
      <c r="AR188" s="165" t="s">
        <v>288</v>
      </c>
      <c r="AT188" s="165" t="s">
        <v>192</v>
      </c>
      <c r="AU188" s="165" t="s">
        <v>88</v>
      </c>
      <c r="AY188" s="14" t="s">
        <v>149</v>
      </c>
      <c r="BE188" s="166">
        <f t="shared" si="39"/>
        <v>0</v>
      </c>
      <c r="BF188" s="166">
        <f t="shared" si="40"/>
        <v>0</v>
      </c>
      <c r="BG188" s="166">
        <f t="shared" si="41"/>
        <v>0</v>
      </c>
      <c r="BH188" s="166">
        <f t="shared" si="42"/>
        <v>0</v>
      </c>
      <c r="BI188" s="166">
        <f t="shared" si="43"/>
        <v>0</v>
      </c>
      <c r="BJ188" s="14" t="s">
        <v>88</v>
      </c>
      <c r="BK188" s="166">
        <f t="shared" si="44"/>
        <v>0</v>
      </c>
      <c r="BL188" s="14" t="s">
        <v>220</v>
      </c>
      <c r="BM188" s="165" t="s">
        <v>466</v>
      </c>
    </row>
    <row r="189" spans="2:65" s="1" customFormat="1" ht="24.2" customHeight="1" x14ac:dyDescent="0.2">
      <c r="B189" s="124"/>
      <c r="C189" s="154" t="s">
        <v>467</v>
      </c>
      <c r="D189" s="154" t="s">
        <v>151</v>
      </c>
      <c r="E189" s="155" t="s">
        <v>468</v>
      </c>
      <c r="F189" s="156" t="s">
        <v>469</v>
      </c>
      <c r="G189" s="157" t="s">
        <v>317</v>
      </c>
      <c r="H189" s="186"/>
      <c r="I189" s="159"/>
      <c r="J189" s="160">
        <f t="shared" si="35"/>
        <v>0</v>
      </c>
      <c r="K189" s="161"/>
      <c r="L189" s="29"/>
      <c r="M189" s="162" t="s">
        <v>1</v>
      </c>
      <c r="N189" s="123" t="s">
        <v>41</v>
      </c>
      <c r="P189" s="163">
        <f t="shared" si="36"/>
        <v>0</v>
      </c>
      <c r="Q189" s="163">
        <v>0</v>
      </c>
      <c r="R189" s="163">
        <f t="shared" si="37"/>
        <v>0</v>
      </c>
      <c r="S189" s="163">
        <v>0</v>
      </c>
      <c r="T189" s="164">
        <f t="shared" si="38"/>
        <v>0</v>
      </c>
      <c r="AR189" s="165" t="s">
        <v>220</v>
      </c>
      <c r="AT189" s="165" t="s">
        <v>151</v>
      </c>
      <c r="AU189" s="165" t="s">
        <v>88</v>
      </c>
      <c r="AY189" s="14" t="s">
        <v>149</v>
      </c>
      <c r="BE189" s="166">
        <f t="shared" si="39"/>
        <v>0</v>
      </c>
      <c r="BF189" s="166">
        <f t="shared" si="40"/>
        <v>0</v>
      </c>
      <c r="BG189" s="166">
        <f t="shared" si="41"/>
        <v>0</v>
      </c>
      <c r="BH189" s="166">
        <f t="shared" si="42"/>
        <v>0</v>
      </c>
      <c r="BI189" s="166">
        <f t="shared" si="43"/>
        <v>0</v>
      </c>
      <c r="BJ189" s="14" t="s">
        <v>88</v>
      </c>
      <c r="BK189" s="166">
        <f t="shared" si="44"/>
        <v>0</v>
      </c>
      <c r="BL189" s="14" t="s">
        <v>220</v>
      </c>
      <c r="BM189" s="165" t="s">
        <v>470</v>
      </c>
    </row>
    <row r="190" spans="2:65" s="11" customFormat="1" ht="25.9" customHeight="1" x14ac:dyDescent="0.2">
      <c r="B190" s="142"/>
      <c r="D190" s="143" t="s">
        <v>74</v>
      </c>
      <c r="E190" s="144" t="s">
        <v>192</v>
      </c>
      <c r="F190" s="144" t="s">
        <v>471</v>
      </c>
      <c r="I190" s="145"/>
      <c r="J190" s="146">
        <f>BK190</f>
        <v>0</v>
      </c>
      <c r="L190" s="142"/>
      <c r="M190" s="147"/>
      <c r="P190" s="148">
        <f>P191</f>
        <v>0</v>
      </c>
      <c r="R190" s="148">
        <f>R191</f>
        <v>3.9650104050000001</v>
      </c>
      <c r="T190" s="149">
        <f>T191</f>
        <v>0</v>
      </c>
      <c r="AR190" s="143" t="s">
        <v>160</v>
      </c>
      <c r="AT190" s="150" t="s">
        <v>74</v>
      </c>
      <c r="AU190" s="150" t="s">
        <v>75</v>
      </c>
      <c r="AY190" s="143" t="s">
        <v>149</v>
      </c>
      <c r="BK190" s="151">
        <f>BK191</f>
        <v>0</v>
      </c>
    </row>
    <row r="191" spans="2:65" s="11" customFormat="1" ht="22.9" customHeight="1" x14ac:dyDescent="0.2">
      <c r="B191" s="142"/>
      <c r="D191" s="143" t="s">
        <v>74</v>
      </c>
      <c r="E191" s="152" t="s">
        <v>472</v>
      </c>
      <c r="F191" s="152" t="s">
        <v>473</v>
      </c>
      <c r="I191" s="145"/>
      <c r="J191" s="153">
        <f>BK191</f>
        <v>0</v>
      </c>
      <c r="L191" s="142"/>
      <c r="M191" s="147"/>
      <c r="P191" s="148">
        <f>SUM(P192:P219)</f>
        <v>0</v>
      </c>
      <c r="R191" s="148">
        <f>SUM(R192:R219)</f>
        <v>3.9650104050000001</v>
      </c>
      <c r="T191" s="149">
        <f>SUM(T192:T219)</f>
        <v>0</v>
      </c>
      <c r="AR191" s="143" t="s">
        <v>160</v>
      </c>
      <c r="AT191" s="150" t="s">
        <v>74</v>
      </c>
      <c r="AU191" s="150" t="s">
        <v>82</v>
      </c>
      <c r="AY191" s="143" t="s">
        <v>149</v>
      </c>
      <c r="BK191" s="151">
        <f>SUM(BK192:BK219)</f>
        <v>0</v>
      </c>
    </row>
    <row r="192" spans="2:65" s="1" customFormat="1" ht="24.2" customHeight="1" x14ac:dyDescent="0.2">
      <c r="B192" s="124"/>
      <c r="C192" s="154" t="s">
        <v>474</v>
      </c>
      <c r="D192" s="154" t="s">
        <v>151</v>
      </c>
      <c r="E192" s="155" t="s">
        <v>475</v>
      </c>
      <c r="F192" s="156" t="s">
        <v>476</v>
      </c>
      <c r="G192" s="157" t="s">
        <v>233</v>
      </c>
      <c r="H192" s="158">
        <v>1.5</v>
      </c>
      <c r="I192" s="159"/>
      <c r="J192" s="160">
        <f t="shared" ref="J192:J198" si="45">ROUND(I192*H192,2)</f>
        <v>0</v>
      </c>
      <c r="K192" s="161"/>
      <c r="L192" s="29"/>
      <c r="M192" s="162" t="s">
        <v>1</v>
      </c>
      <c r="N192" s="123" t="s">
        <v>41</v>
      </c>
      <c r="P192" s="163">
        <f t="shared" ref="P192:P198" si="46">O192*H192</f>
        <v>0</v>
      </c>
      <c r="Q192" s="163">
        <v>8.7039999999999993E-5</v>
      </c>
      <c r="R192" s="163">
        <f t="shared" ref="R192:R198" si="47">Q192*H192</f>
        <v>1.3056E-4</v>
      </c>
      <c r="S192" s="163">
        <v>0</v>
      </c>
      <c r="T192" s="164">
        <f t="shared" ref="T192:T198" si="48">S192*H192</f>
        <v>0</v>
      </c>
      <c r="AR192" s="165" t="s">
        <v>477</v>
      </c>
      <c r="AT192" s="165" t="s">
        <v>151</v>
      </c>
      <c r="AU192" s="165" t="s">
        <v>88</v>
      </c>
      <c r="AY192" s="14" t="s">
        <v>149</v>
      </c>
      <c r="BE192" s="166">
        <f t="shared" ref="BE192:BE198" si="49">IF(N192="základná",J192,0)</f>
        <v>0</v>
      </c>
      <c r="BF192" s="166">
        <f t="shared" ref="BF192:BF198" si="50">IF(N192="znížená",J192,0)</f>
        <v>0</v>
      </c>
      <c r="BG192" s="166">
        <f t="shared" ref="BG192:BG198" si="51">IF(N192="zákl. prenesená",J192,0)</f>
        <v>0</v>
      </c>
      <c r="BH192" s="166">
        <f t="shared" ref="BH192:BH198" si="52">IF(N192="zníž. prenesená",J192,0)</f>
        <v>0</v>
      </c>
      <c r="BI192" s="166">
        <f t="shared" ref="BI192:BI198" si="53">IF(N192="nulová",J192,0)</f>
        <v>0</v>
      </c>
      <c r="BJ192" s="14" t="s">
        <v>88</v>
      </c>
      <c r="BK192" s="166">
        <f t="shared" ref="BK192:BK198" si="54">ROUND(I192*H192,2)</f>
        <v>0</v>
      </c>
      <c r="BL192" s="14" t="s">
        <v>477</v>
      </c>
      <c r="BM192" s="165" t="s">
        <v>478</v>
      </c>
    </row>
    <row r="193" spans="2:65" s="1" customFormat="1" ht="24.2" customHeight="1" x14ac:dyDescent="0.2">
      <c r="B193" s="124"/>
      <c r="C193" s="175" t="s">
        <v>479</v>
      </c>
      <c r="D193" s="175" t="s">
        <v>192</v>
      </c>
      <c r="E193" s="176" t="s">
        <v>480</v>
      </c>
      <c r="F193" s="177" t="s">
        <v>481</v>
      </c>
      <c r="G193" s="178" t="s">
        <v>233</v>
      </c>
      <c r="H193" s="179">
        <v>1.5</v>
      </c>
      <c r="I193" s="180"/>
      <c r="J193" s="181">
        <f t="shared" si="45"/>
        <v>0</v>
      </c>
      <c r="K193" s="182"/>
      <c r="L193" s="183"/>
      <c r="M193" s="184" t="s">
        <v>1</v>
      </c>
      <c r="N193" s="185" t="s">
        <v>41</v>
      </c>
      <c r="P193" s="163">
        <f t="shared" si="46"/>
        <v>0</v>
      </c>
      <c r="Q193" s="163">
        <v>2.01E-2</v>
      </c>
      <c r="R193" s="163">
        <f t="shared" si="47"/>
        <v>3.015E-2</v>
      </c>
      <c r="S193" s="163">
        <v>0</v>
      </c>
      <c r="T193" s="164">
        <f t="shared" si="48"/>
        <v>0</v>
      </c>
      <c r="AR193" s="165" t="s">
        <v>482</v>
      </c>
      <c r="AT193" s="165" t="s">
        <v>192</v>
      </c>
      <c r="AU193" s="165" t="s">
        <v>88</v>
      </c>
      <c r="AY193" s="14" t="s">
        <v>149</v>
      </c>
      <c r="BE193" s="166">
        <f t="shared" si="49"/>
        <v>0</v>
      </c>
      <c r="BF193" s="166">
        <f t="shared" si="50"/>
        <v>0</v>
      </c>
      <c r="BG193" s="166">
        <f t="shared" si="51"/>
        <v>0</v>
      </c>
      <c r="BH193" s="166">
        <f t="shared" si="52"/>
        <v>0</v>
      </c>
      <c r="BI193" s="166">
        <f t="shared" si="53"/>
        <v>0</v>
      </c>
      <c r="BJ193" s="14" t="s">
        <v>88</v>
      </c>
      <c r="BK193" s="166">
        <f t="shared" si="54"/>
        <v>0</v>
      </c>
      <c r="BL193" s="14" t="s">
        <v>482</v>
      </c>
      <c r="BM193" s="165" t="s">
        <v>483</v>
      </c>
    </row>
    <row r="194" spans="2:65" s="1" customFormat="1" ht="24.2" customHeight="1" x14ac:dyDescent="0.2">
      <c r="B194" s="124"/>
      <c r="C194" s="154" t="s">
        <v>484</v>
      </c>
      <c r="D194" s="154" t="s">
        <v>151</v>
      </c>
      <c r="E194" s="155" t="s">
        <v>485</v>
      </c>
      <c r="F194" s="156" t="s">
        <v>486</v>
      </c>
      <c r="G194" s="157" t="s">
        <v>233</v>
      </c>
      <c r="H194" s="158">
        <v>7.5</v>
      </c>
      <c r="I194" s="159"/>
      <c r="J194" s="160">
        <f t="shared" si="45"/>
        <v>0</v>
      </c>
      <c r="K194" s="161"/>
      <c r="L194" s="29"/>
      <c r="M194" s="162" t="s">
        <v>1</v>
      </c>
      <c r="N194" s="123" t="s">
        <v>41</v>
      </c>
      <c r="P194" s="163">
        <f t="shared" si="46"/>
        <v>0</v>
      </c>
      <c r="Q194" s="163">
        <v>1.6092999999999999E-4</v>
      </c>
      <c r="R194" s="163">
        <f t="shared" si="47"/>
        <v>1.2069749999999999E-3</v>
      </c>
      <c r="S194" s="163">
        <v>0</v>
      </c>
      <c r="T194" s="164">
        <f t="shared" si="48"/>
        <v>0</v>
      </c>
      <c r="AR194" s="165" t="s">
        <v>477</v>
      </c>
      <c r="AT194" s="165" t="s">
        <v>151</v>
      </c>
      <c r="AU194" s="165" t="s">
        <v>88</v>
      </c>
      <c r="AY194" s="14" t="s">
        <v>149</v>
      </c>
      <c r="BE194" s="166">
        <f t="shared" si="49"/>
        <v>0</v>
      </c>
      <c r="BF194" s="166">
        <f t="shared" si="50"/>
        <v>0</v>
      </c>
      <c r="BG194" s="166">
        <f t="shared" si="51"/>
        <v>0</v>
      </c>
      <c r="BH194" s="166">
        <f t="shared" si="52"/>
        <v>0</v>
      </c>
      <c r="BI194" s="166">
        <f t="shared" si="53"/>
        <v>0</v>
      </c>
      <c r="BJ194" s="14" t="s">
        <v>88</v>
      </c>
      <c r="BK194" s="166">
        <f t="shared" si="54"/>
        <v>0</v>
      </c>
      <c r="BL194" s="14" t="s">
        <v>477</v>
      </c>
      <c r="BM194" s="165" t="s">
        <v>487</v>
      </c>
    </row>
    <row r="195" spans="2:65" s="1" customFormat="1" ht="24.2" customHeight="1" x14ac:dyDescent="0.2">
      <c r="B195" s="124"/>
      <c r="C195" s="175" t="s">
        <v>488</v>
      </c>
      <c r="D195" s="175" t="s">
        <v>192</v>
      </c>
      <c r="E195" s="176" t="s">
        <v>489</v>
      </c>
      <c r="F195" s="177" t="s">
        <v>490</v>
      </c>
      <c r="G195" s="178" t="s">
        <v>233</v>
      </c>
      <c r="H195" s="179">
        <v>7.5</v>
      </c>
      <c r="I195" s="180"/>
      <c r="J195" s="181">
        <f t="shared" si="45"/>
        <v>0</v>
      </c>
      <c r="K195" s="182"/>
      <c r="L195" s="183"/>
      <c r="M195" s="184" t="s">
        <v>1</v>
      </c>
      <c r="N195" s="185" t="s">
        <v>41</v>
      </c>
      <c r="P195" s="163">
        <f t="shared" si="46"/>
        <v>0</v>
      </c>
      <c r="Q195" s="163">
        <v>3.3050000000000003E-2</v>
      </c>
      <c r="R195" s="163">
        <f t="shared" si="47"/>
        <v>0.24787500000000001</v>
      </c>
      <c r="S195" s="163">
        <v>0</v>
      </c>
      <c r="T195" s="164">
        <f t="shared" si="48"/>
        <v>0</v>
      </c>
      <c r="AR195" s="165" t="s">
        <v>482</v>
      </c>
      <c r="AT195" s="165" t="s">
        <v>192</v>
      </c>
      <c r="AU195" s="165" t="s">
        <v>88</v>
      </c>
      <c r="AY195" s="14" t="s">
        <v>149</v>
      </c>
      <c r="BE195" s="166">
        <f t="shared" si="49"/>
        <v>0</v>
      </c>
      <c r="BF195" s="166">
        <f t="shared" si="50"/>
        <v>0</v>
      </c>
      <c r="BG195" s="166">
        <f t="shared" si="51"/>
        <v>0</v>
      </c>
      <c r="BH195" s="166">
        <f t="shared" si="52"/>
        <v>0</v>
      </c>
      <c r="BI195" s="166">
        <f t="shared" si="53"/>
        <v>0</v>
      </c>
      <c r="BJ195" s="14" t="s">
        <v>88</v>
      </c>
      <c r="BK195" s="166">
        <f t="shared" si="54"/>
        <v>0</v>
      </c>
      <c r="BL195" s="14" t="s">
        <v>482</v>
      </c>
      <c r="BM195" s="165" t="s">
        <v>491</v>
      </c>
    </row>
    <row r="196" spans="2:65" s="1" customFormat="1" ht="24.2" customHeight="1" x14ac:dyDescent="0.2">
      <c r="B196" s="124"/>
      <c r="C196" s="154" t="s">
        <v>492</v>
      </c>
      <c r="D196" s="154" t="s">
        <v>151</v>
      </c>
      <c r="E196" s="155" t="s">
        <v>493</v>
      </c>
      <c r="F196" s="156" t="s">
        <v>494</v>
      </c>
      <c r="G196" s="157" t="s">
        <v>233</v>
      </c>
      <c r="H196" s="158">
        <v>0.95</v>
      </c>
      <c r="I196" s="159"/>
      <c r="J196" s="160">
        <f t="shared" si="45"/>
        <v>0</v>
      </c>
      <c r="K196" s="161"/>
      <c r="L196" s="29"/>
      <c r="M196" s="162" t="s">
        <v>1</v>
      </c>
      <c r="N196" s="123" t="s">
        <v>41</v>
      </c>
      <c r="P196" s="163">
        <f t="shared" si="46"/>
        <v>0</v>
      </c>
      <c r="Q196" s="163">
        <v>2.8820000000000001E-4</v>
      </c>
      <c r="R196" s="163">
        <f t="shared" si="47"/>
        <v>2.7378999999999999E-4</v>
      </c>
      <c r="S196" s="163">
        <v>0</v>
      </c>
      <c r="T196" s="164">
        <f t="shared" si="48"/>
        <v>0</v>
      </c>
      <c r="AR196" s="165" t="s">
        <v>477</v>
      </c>
      <c r="AT196" s="165" t="s">
        <v>151</v>
      </c>
      <c r="AU196" s="165" t="s">
        <v>88</v>
      </c>
      <c r="AY196" s="14" t="s">
        <v>149</v>
      </c>
      <c r="BE196" s="166">
        <f t="shared" si="49"/>
        <v>0</v>
      </c>
      <c r="BF196" s="166">
        <f t="shared" si="50"/>
        <v>0</v>
      </c>
      <c r="BG196" s="166">
        <f t="shared" si="51"/>
        <v>0</v>
      </c>
      <c r="BH196" s="166">
        <f t="shared" si="52"/>
        <v>0</v>
      </c>
      <c r="BI196" s="166">
        <f t="shared" si="53"/>
        <v>0</v>
      </c>
      <c r="BJ196" s="14" t="s">
        <v>88</v>
      </c>
      <c r="BK196" s="166">
        <f t="shared" si="54"/>
        <v>0</v>
      </c>
      <c r="BL196" s="14" t="s">
        <v>477</v>
      </c>
      <c r="BM196" s="165" t="s">
        <v>495</v>
      </c>
    </row>
    <row r="197" spans="2:65" s="1" customFormat="1" ht="24.2" customHeight="1" x14ac:dyDescent="0.2">
      <c r="B197" s="124"/>
      <c r="C197" s="175" t="s">
        <v>496</v>
      </c>
      <c r="D197" s="175" t="s">
        <v>192</v>
      </c>
      <c r="E197" s="176" t="s">
        <v>497</v>
      </c>
      <c r="F197" s="177" t="s">
        <v>498</v>
      </c>
      <c r="G197" s="178" t="s">
        <v>233</v>
      </c>
      <c r="H197" s="179">
        <v>0.95</v>
      </c>
      <c r="I197" s="180"/>
      <c r="J197" s="181">
        <f t="shared" si="45"/>
        <v>0</v>
      </c>
      <c r="K197" s="182"/>
      <c r="L197" s="183"/>
      <c r="M197" s="184" t="s">
        <v>1</v>
      </c>
      <c r="N197" s="185" t="s">
        <v>41</v>
      </c>
      <c r="P197" s="163">
        <f t="shared" si="46"/>
        <v>0</v>
      </c>
      <c r="Q197" s="163">
        <v>6.234E-2</v>
      </c>
      <c r="R197" s="163">
        <f t="shared" si="47"/>
        <v>5.9222999999999998E-2</v>
      </c>
      <c r="S197" s="163">
        <v>0</v>
      </c>
      <c r="T197" s="164">
        <f t="shared" si="48"/>
        <v>0</v>
      </c>
      <c r="AR197" s="165" t="s">
        <v>482</v>
      </c>
      <c r="AT197" s="165" t="s">
        <v>192</v>
      </c>
      <c r="AU197" s="165" t="s">
        <v>88</v>
      </c>
      <c r="AY197" s="14" t="s">
        <v>149</v>
      </c>
      <c r="BE197" s="166">
        <f t="shared" si="49"/>
        <v>0</v>
      </c>
      <c r="BF197" s="166">
        <f t="shared" si="50"/>
        <v>0</v>
      </c>
      <c r="BG197" s="166">
        <f t="shared" si="51"/>
        <v>0</v>
      </c>
      <c r="BH197" s="166">
        <f t="shared" si="52"/>
        <v>0</v>
      </c>
      <c r="BI197" s="166">
        <f t="shared" si="53"/>
        <v>0</v>
      </c>
      <c r="BJ197" s="14" t="s">
        <v>88</v>
      </c>
      <c r="BK197" s="166">
        <f t="shared" si="54"/>
        <v>0</v>
      </c>
      <c r="BL197" s="14" t="s">
        <v>482</v>
      </c>
      <c r="BM197" s="165" t="s">
        <v>499</v>
      </c>
    </row>
    <row r="198" spans="2:65" s="1" customFormat="1" ht="24.2" customHeight="1" x14ac:dyDescent="0.2">
      <c r="B198" s="124"/>
      <c r="C198" s="154" t="s">
        <v>500</v>
      </c>
      <c r="D198" s="154" t="s">
        <v>151</v>
      </c>
      <c r="E198" s="155" t="s">
        <v>501</v>
      </c>
      <c r="F198" s="156" t="s">
        <v>502</v>
      </c>
      <c r="G198" s="157" t="s">
        <v>228</v>
      </c>
      <c r="H198" s="158">
        <v>8</v>
      </c>
      <c r="I198" s="159"/>
      <c r="J198" s="160">
        <f t="shared" si="45"/>
        <v>0</v>
      </c>
      <c r="K198" s="161"/>
      <c r="L198" s="29"/>
      <c r="M198" s="162" t="s">
        <v>1</v>
      </c>
      <c r="N198" s="123" t="s">
        <v>41</v>
      </c>
      <c r="P198" s="163">
        <f t="shared" si="46"/>
        <v>0</v>
      </c>
      <c r="Q198" s="163">
        <v>9.5E-4</v>
      </c>
      <c r="R198" s="163">
        <f t="shared" si="47"/>
        <v>7.6E-3</v>
      </c>
      <c r="S198" s="163">
        <v>0</v>
      </c>
      <c r="T198" s="164">
        <f t="shared" si="48"/>
        <v>0</v>
      </c>
      <c r="AR198" s="165" t="s">
        <v>477</v>
      </c>
      <c r="AT198" s="165" t="s">
        <v>151</v>
      </c>
      <c r="AU198" s="165" t="s">
        <v>88</v>
      </c>
      <c r="AY198" s="14" t="s">
        <v>149</v>
      </c>
      <c r="BE198" s="166">
        <f t="shared" si="49"/>
        <v>0</v>
      </c>
      <c r="BF198" s="166">
        <f t="shared" si="50"/>
        <v>0</v>
      </c>
      <c r="BG198" s="166">
        <f t="shared" si="51"/>
        <v>0</v>
      </c>
      <c r="BH198" s="166">
        <f t="shared" si="52"/>
        <v>0</v>
      </c>
      <c r="BI198" s="166">
        <f t="shared" si="53"/>
        <v>0</v>
      </c>
      <c r="BJ198" s="14" t="s">
        <v>88</v>
      </c>
      <c r="BK198" s="166">
        <f t="shared" si="54"/>
        <v>0</v>
      </c>
      <c r="BL198" s="14" t="s">
        <v>477</v>
      </c>
      <c r="BM198" s="165" t="s">
        <v>503</v>
      </c>
    </row>
    <row r="199" spans="2:65" s="12" customFormat="1" ht="11.25" x14ac:dyDescent="0.2">
      <c r="B199" s="167"/>
      <c r="D199" s="168" t="s">
        <v>185</v>
      </c>
      <c r="E199" s="169" t="s">
        <v>1</v>
      </c>
      <c r="F199" s="170" t="s">
        <v>504</v>
      </c>
      <c r="H199" s="171">
        <v>8</v>
      </c>
      <c r="I199" s="172"/>
      <c r="L199" s="167"/>
      <c r="M199" s="173"/>
      <c r="T199" s="174"/>
      <c r="AT199" s="169" t="s">
        <v>185</v>
      </c>
      <c r="AU199" s="169" t="s">
        <v>88</v>
      </c>
      <c r="AV199" s="12" t="s">
        <v>88</v>
      </c>
      <c r="AW199" s="12" t="s">
        <v>31</v>
      </c>
      <c r="AX199" s="12" t="s">
        <v>82</v>
      </c>
      <c r="AY199" s="169" t="s">
        <v>149</v>
      </c>
    </row>
    <row r="200" spans="2:65" s="1" customFormat="1" ht="24.2" customHeight="1" x14ac:dyDescent="0.2">
      <c r="B200" s="124"/>
      <c r="C200" s="175" t="s">
        <v>505</v>
      </c>
      <c r="D200" s="175" t="s">
        <v>192</v>
      </c>
      <c r="E200" s="176" t="s">
        <v>506</v>
      </c>
      <c r="F200" s="177" t="s">
        <v>507</v>
      </c>
      <c r="G200" s="178" t="s">
        <v>228</v>
      </c>
      <c r="H200" s="179">
        <v>3</v>
      </c>
      <c r="I200" s="180"/>
      <c r="J200" s="181">
        <f>ROUND(I200*H200,2)</f>
        <v>0</v>
      </c>
      <c r="K200" s="182"/>
      <c r="L200" s="183"/>
      <c r="M200" s="184" t="s">
        <v>1</v>
      </c>
      <c r="N200" s="185" t="s">
        <v>41</v>
      </c>
      <c r="P200" s="163">
        <f>O200*H200</f>
        <v>0</v>
      </c>
      <c r="Q200" s="163">
        <v>8.2100000000000003E-3</v>
      </c>
      <c r="R200" s="163">
        <f>Q200*H200</f>
        <v>2.4629999999999999E-2</v>
      </c>
      <c r="S200" s="163">
        <v>0</v>
      </c>
      <c r="T200" s="164">
        <f>S200*H200</f>
        <v>0</v>
      </c>
      <c r="AR200" s="165" t="s">
        <v>482</v>
      </c>
      <c r="AT200" s="165" t="s">
        <v>192</v>
      </c>
      <c r="AU200" s="165" t="s">
        <v>88</v>
      </c>
      <c r="AY200" s="14" t="s">
        <v>149</v>
      </c>
      <c r="BE200" s="166">
        <f>IF(N200="základná",J200,0)</f>
        <v>0</v>
      </c>
      <c r="BF200" s="166">
        <f>IF(N200="znížená",J200,0)</f>
        <v>0</v>
      </c>
      <c r="BG200" s="166">
        <f>IF(N200="zákl. prenesená",J200,0)</f>
        <v>0</v>
      </c>
      <c r="BH200" s="166">
        <f>IF(N200="zníž. prenesená",J200,0)</f>
        <v>0</v>
      </c>
      <c r="BI200" s="166">
        <f>IF(N200="nulová",J200,0)</f>
        <v>0</v>
      </c>
      <c r="BJ200" s="14" t="s">
        <v>88</v>
      </c>
      <c r="BK200" s="166">
        <f>ROUND(I200*H200,2)</f>
        <v>0</v>
      </c>
      <c r="BL200" s="14" t="s">
        <v>482</v>
      </c>
      <c r="BM200" s="165" t="s">
        <v>508</v>
      </c>
    </row>
    <row r="201" spans="2:65" s="1" customFormat="1" ht="24.2" customHeight="1" x14ac:dyDescent="0.2">
      <c r="B201" s="124"/>
      <c r="C201" s="175" t="s">
        <v>509</v>
      </c>
      <c r="D201" s="175" t="s">
        <v>192</v>
      </c>
      <c r="E201" s="176" t="s">
        <v>510</v>
      </c>
      <c r="F201" s="177" t="s">
        <v>511</v>
      </c>
      <c r="G201" s="178" t="s">
        <v>228</v>
      </c>
      <c r="H201" s="179">
        <v>3</v>
      </c>
      <c r="I201" s="180"/>
      <c r="J201" s="181">
        <f>ROUND(I201*H201,2)</f>
        <v>0</v>
      </c>
      <c r="K201" s="182"/>
      <c r="L201" s="183"/>
      <c r="M201" s="184" t="s">
        <v>1</v>
      </c>
      <c r="N201" s="185" t="s">
        <v>41</v>
      </c>
      <c r="P201" s="163">
        <f>O201*H201</f>
        <v>0</v>
      </c>
      <c r="Q201" s="163">
        <v>8.2000000000000007E-3</v>
      </c>
      <c r="R201" s="163">
        <f>Q201*H201</f>
        <v>2.4600000000000004E-2</v>
      </c>
      <c r="S201" s="163">
        <v>0</v>
      </c>
      <c r="T201" s="164">
        <f>S201*H201</f>
        <v>0</v>
      </c>
      <c r="AR201" s="165" t="s">
        <v>482</v>
      </c>
      <c r="AT201" s="165" t="s">
        <v>192</v>
      </c>
      <c r="AU201" s="165" t="s">
        <v>88</v>
      </c>
      <c r="AY201" s="14" t="s">
        <v>149</v>
      </c>
      <c r="BE201" s="166">
        <f>IF(N201="základná",J201,0)</f>
        <v>0</v>
      </c>
      <c r="BF201" s="166">
        <f>IF(N201="znížená",J201,0)</f>
        <v>0</v>
      </c>
      <c r="BG201" s="166">
        <f>IF(N201="zákl. prenesená",J201,0)</f>
        <v>0</v>
      </c>
      <c r="BH201" s="166">
        <f>IF(N201="zníž. prenesená",J201,0)</f>
        <v>0</v>
      </c>
      <c r="BI201" s="166">
        <f>IF(N201="nulová",J201,0)</f>
        <v>0</v>
      </c>
      <c r="BJ201" s="14" t="s">
        <v>88</v>
      </c>
      <c r="BK201" s="166">
        <f>ROUND(I201*H201,2)</f>
        <v>0</v>
      </c>
      <c r="BL201" s="14" t="s">
        <v>482</v>
      </c>
      <c r="BM201" s="165" t="s">
        <v>512</v>
      </c>
    </row>
    <row r="202" spans="2:65" s="1" customFormat="1" ht="24.2" customHeight="1" x14ac:dyDescent="0.2">
      <c r="B202" s="124"/>
      <c r="C202" s="175" t="s">
        <v>513</v>
      </c>
      <c r="D202" s="175" t="s">
        <v>192</v>
      </c>
      <c r="E202" s="176" t="s">
        <v>514</v>
      </c>
      <c r="F202" s="177" t="s">
        <v>515</v>
      </c>
      <c r="G202" s="178" t="s">
        <v>228</v>
      </c>
      <c r="H202" s="179">
        <v>2</v>
      </c>
      <c r="I202" s="180"/>
      <c r="J202" s="181">
        <f>ROUND(I202*H202,2)</f>
        <v>0</v>
      </c>
      <c r="K202" s="182"/>
      <c r="L202" s="183"/>
      <c r="M202" s="184" t="s">
        <v>1</v>
      </c>
      <c r="N202" s="185" t="s">
        <v>41</v>
      </c>
      <c r="P202" s="163">
        <f>O202*H202</f>
        <v>0</v>
      </c>
      <c r="Q202" s="163">
        <v>1.15E-2</v>
      </c>
      <c r="R202" s="163">
        <f>Q202*H202</f>
        <v>2.3E-2</v>
      </c>
      <c r="S202" s="163">
        <v>0</v>
      </c>
      <c r="T202" s="164">
        <f>S202*H202</f>
        <v>0</v>
      </c>
      <c r="AR202" s="165" t="s">
        <v>482</v>
      </c>
      <c r="AT202" s="165" t="s">
        <v>192</v>
      </c>
      <c r="AU202" s="165" t="s">
        <v>88</v>
      </c>
      <c r="AY202" s="14" t="s">
        <v>149</v>
      </c>
      <c r="BE202" s="166">
        <f>IF(N202="základná",J202,0)</f>
        <v>0</v>
      </c>
      <c r="BF202" s="166">
        <f>IF(N202="znížená",J202,0)</f>
        <v>0</v>
      </c>
      <c r="BG202" s="166">
        <f>IF(N202="zákl. prenesená",J202,0)</f>
        <v>0</v>
      </c>
      <c r="BH202" s="166">
        <f>IF(N202="zníž. prenesená",J202,0)</f>
        <v>0</v>
      </c>
      <c r="BI202" s="166">
        <f>IF(N202="nulová",J202,0)</f>
        <v>0</v>
      </c>
      <c r="BJ202" s="14" t="s">
        <v>88</v>
      </c>
      <c r="BK202" s="166">
        <f>ROUND(I202*H202,2)</f>
        <v>0</v>
      </c>
      <c r="BL202" s="14" t="s">
        <v>482</v>
      </c>
      <c r="BM202" s="165" t="s">
        <v>516</v>
      </c>
    </row>
    <row r="203" spans="2:65" s="1" customFormat="1" ht="24.2" customHeight="1" x14ac:dyDescent="0.2">
      <c r="B203" s="124"/>
      <c r="C203" s="154" t="s">
        <v>517</v>
      </c>
      <c r="D203" s="154" t="s">
        <v>151</v>
      </c>
      <c r="E203" s="155" t="s">
        <v>518</v>
      </c>
      <c r="F203" s="156" t="s">
        <v>519</v>
      </c>
      <c r="G203" s="157" t="s">
        <v>228</v>
      </c>
      <c r="H203" s="158">
        <v>2</v>
      </c>
      <c r="I203" s="159"/>
      <c r="J203" s="160">
        <f>ROUND(I203*H203,2)</f>
        <v>0</v>
      </c>
      <c r="K203" s="161"/>
      <c r="L203" s="29"/>
      <c r="M203" s="162" t="s">
        <v>1</v>
      </c>
      <c r="N203" s="123" t="s">
        <v>41</v>
      </c>
      <c r="P203" s="163">
        <f>O203*H203</f>
        <v>0</v>
      </c>
      <c r="Q203" s="163">
        <v>9.7524000000000005E-4</v>
      </c>
      <c r="R203" s="163">
        <f>Q203*H203</f>
        <v>1.9504800000000001E-3</v>
      </c>
      <c r="S203" s="163">
        <v>0</v>
      </c>
      <c r="T203" s="164">
        <f>S203*H203</f>
        <v>0</v>
      </c>
      <c r="AR203" s="165" t="s">
        <v>477</v>
      </c>
      <c r="AT203" s="165" t="s">
        <v>151</v>
      </c>
      <c r="AU203" s="165" t="s">
        <v>88</v>
      </c>
      <c r="AY203" s="14" t="s">
        <v>149</v>
      </c>
      <c r="BE203" s="166">
        <f>IF(N203="základná",J203,0)</f>
        <v>0</v>
      </c>
      <c r="BF203" s="166">
        <f>IF(N203="znížená",J203,0)</f>
        <v>0</v>
      </c>
      <c r="BG203" s="166">
        <f>IF(N203="zákl. prenesená",J203,0)</f>
        <v>0</v>
      </c>
      <c r="BH203" s="166">
        <f>IF(N203="zníž. prenesená",J203,0)</f>
        <v>0</v>
      </c>
      <c r="BI203" s="166">
        <f>IF(N203="nulová",J203,0)</f>
        <v>0</v>
      </c>
      <c r="BJ203" s="14" t="s">
        <v>88</v>
      </c>
      <c r="BK203" s="166">
        <f>ROUND(I203*H203,2)</f>
        <v>0</v>
      </c>
      <c r="BL203" s="14" t="s">
        <v>477</v>
      </c>
      <c r="BM203" s="165" t="s">
        <v>520</v>
      </c>
    </row>
    <row r="204" spans="2:65" s="12" customFormat="1" ht="11.25" x14ac:dyDescent="0.2">
      <c r="B204" s="167"/>
      <c r="D204" s="168" t="s">
        <v>185</v>
      </c>
      <c r="E204" s="169" t="s">
        <v>1</v>
      </c>
      <c r="F204" s="170" t="s">
        <v>521</v>
      </c>
      <c r="H204" s="171">
        <v>2</v>
      </c>
      <c r="I204" s="172"/>
      <c r="L204" s="167"/>
      <c r="M204" s="173"/>
      <c r="T204" s="174"/>
      <c r="AT204" s="169" t="s">
        <v>185</v>
      </c>
      <c r="AU204" s="169" t="s">
        <v>88</v>
      </c>
      <c r="AV204" s="12" t="s">
        <v>88</v>
      </c>
      <c r="AW204" s="12" t="s">
        <v>31</v>
      </c>
      <c r="AX204" s="12" t="s">
        <v>82</v>
      </c>
      <c r="AY204" s="169" t="s">
        <v>149</v>
      </c>
    </row>
    <row r="205" spans="2:65" s="1" customFormat="1" ht="24.2" customHeight="1" x14ac:dyDescent="0.2">
      <c r="B205" s="124"/>
      <c r="C205" s="175" t="s">
        <v>522</v>
      </c>
      <c r="D205" s="175" t="s">
        <v>192</v>
      </c>
      <c r="E205" s="176" t="s">
        <v>523</v>
      </c>
      <c r="F205" s="177" t="s">
        <v>524</v>
      </c>
      <c r="G205" s="178" t="s">
        <v>228</v>
      </c>
      <c r="H205" s="179">
        <v>1</v>
      </c>
      <c r="I205" s="180"/>
      <c r="J205" s="181">
        <f>ROUND(I205*H205,2)</f>
        <v>0</v>
      </c>
      <c r="K205" s="182"/>
      <c r="L205" s="183"/>
      <c r="M205" s="184" t="s">
        <v>1</v>
      </c>
      <c r="N205" s="185" t="s">
        <v>41</v>
      </c>
      <c r="P205" s="163">
        <f>O205*H205</f>
        <v>0</v>
      </c>
      <c r="Q205" s="163">
        <v>1.3509999999999999E-2</v>
      </c>
      <c r="R205" s="163">
        <f>Q205*H205</f>
        <v>1.3509999999999999E-2</v>
      </c>
      <c r="S205" s="163">
        <v>0</v>
      </c>
      <c r="T205" s="164">
        <f>S205*H205</f>
        <v>0</v>
      </c>
      <c r="AR205" s="165" t="s">
        <v>482</v>
      </c>
      <c r="AT205" s="165" t="s">
        <v>192</v>
      </c>
      <c r="AU205" s="165" t="s">
        <v>88</v>
      </c>
      <c r="AY205" s="14" t="s">
        <v>149</v>
      </c>
      <c r="BE205" s="166">
        <f>IF(N205="základná",J205,0)</f>
        <v>0</v>
      </c>
      <c r="BF205" s="166">
        <f>IF(N205="znížená",J205,0)</f>
        <v>0</v>
      </c>
      <c r="BG205" s="166">
        <f>IF(N205="zákl. prenesená",J205,0)</f>
        <v>0</v>
      </c>
      <c r="BH205" s="166">
        <f>IF(N205="zníž. prenesená",J205,0)</f>
        <v>0</v>
      </c>
      <c r="BI205" s="166">
        <f>IF(N205="nulová",J205,0)</f>
        <v>0</v>
      </c>
      <c r="BJ205" s="14" t="s">
        <v>88</v>
      </c>
      <c r="BK205" s="166">
        <f>ROUND(I205*H205,2)</f>
        <v>0</v>
      </c>
      <c r="BL205" s="14" t="s">
        <v>482</v>
      </c>
      <c r="BM205" s="165" t="s">
        <v>525</v>
      </c>
    </row>
    <row r="206" spans="2:65" s="1" customFormat="1" ht="24.2" customHeight="1" x14ac:dyDescent="0.2">
      <c r="B206" s="124"/>
      <c r="C206" s="175" t="s">
        <v>526</v>
      </c>
      <c r="D206" s="175" t="s">
        <v>192</v>
      </c>
      <c r="E206" s="176" t="s">
        <v>527</v>
      </c>
      <c r="F206" s="177" t="s">
        <v>528</v>
      </c>
      <c r="G206" s="178" t="s">
        <v>228</v>
      </c>
      <c r="H206" s="179">
        <v>1</v>
      </c>
      <c r="I206" s="180"/>
      <c r="J206" s="181">
        <f>ROUND(I206*H206,2)</f>
        <v>0</v>
      </c>
      <c r="K206" s="182"/>
      <c r="L206" s="183"/>
      <c r="M206" s="184" t="s">
        <v>1</v>
      </c>
      <c r="N206" s="185" t="s">
        <v>41</v>
      </c>
      <c r="P206" s="163">
        <f>O206*H206</f>
        <v>0</v>
      </c>
      <c r="Q206" s="163">
        <v>1.3509999999999999E-2</v>
      </c>
      <c r="R206" s="163">
        <f>Q206*H206</f>
        <v>1.3509999999999999E-2</v>
      </c>
      <c r="S206" s="163">
        <v>0</v>
      </c>
      <c r="T206" s="164">
        <f>S206*H206</f>
        <v>0</v>
      </c>
      <c r="AR206" s="165" t="s">
        <v>482</v>
      </c>
      <c r="AT206" s="165" t="s">
        <v>192</v>
      </c>
      <c r="AU206" s="165" t="s">
        <v>88</v>
      </c>
      <c r="AY206" s="14" t="s">
        <v>149</v>
      </c>
      <c r="BE206" s="166">
        <f>IF(N206="základná",J206,0)</f>
        <v>0</v>
      </c>
      <c r="BF206" s="166">
        <f>IF(N206="znížená",J206,0)</f>
        <v>0</v>
      </c>
      <c r="BG206" s="166">
        <f>IF(N206="zákl. prenesená",J206,0)</f>
        <v>0</v>
      </c>
      <c r="BH206" s="166">
        <f>IF(N206="zníž. prenesená",J206,0)</f>
        <v>0</v>
      </c>
      <c r="BI206" s="166">
        <f>IF(N206="nulová",J206,0)</f>
        <v>0</v>
      </c>
      <c r="BJ206" s="14" t="s">
        <v>88</v>
      </c>
      <c r="BK206" s="166">
        <f>ROUND(I206*H206,2)</f>
        <v>0</v>
      </c>
      <c r="BL206" s="14" t="s">
        <v>482</v>
      </c>
      <c r="BM206" s="165" t="s">
        <v>529</v>
      </c>
    </row>
    <row r="207" spans="2:65" s="1" customFormat="1" ht="21.75" customHeight="1" x14ac:dyDescent="0.2">
      <c r="B207" s="124"/>
      <c r="C207" s="154" t="s">
        <v>530</v>
      </c>
      <c r="D207" s="154" t="s">
        <v>151</v>
      </c>
      <c r="E207" s="155" t="s">
        <v>531</v>
      </c>
      <c r="F207" s="156" t="s">
        <v>532</v>
      </c>
      <c r="G207" s="157" t="s">
        <v>228</v>
      </c>
      <c r="H207" s="158">
        <v>15</v>
      </c>
      <c r="I207" s="159"/>
      <c r="J207" s="160">
        <f>ROUND(I207*H207,2)</f>
        <v>0</v>
      </c>
      <c r="K207" s="161"/>
      <c r="L207" s="29"/>
      <c r="M207" s="162" t="s">
        <v>1</v>
      </c>
      <c r="N207" s="123" t="s">
        <v>41</v>
      </c>
      <c r="P207" s="163">
        <f>O207*H207</f>
        <v>0</v>
      </c>
      <c r="Q207" s="163">
        <v>0</v>
      </c>
      <c r="R207" s="163">
        <f>Q207*H207</f>
        <v>0</v>
      </c>
      <c r="S207" s="163">
        <v>0</v>
      </c>
      <c r="T207" s="164">
        <f>S207*H207</f>
        <v>0</v>
      </c>
      <c r="AR207" s="165" t="s">
        <v>477</v>
      </c>
      <c r="AT207" s="165" t="s">
        <v>151</v>
      </c>
      <c r="AU207" s="165" t="s">
        <v>88</v>
      </c>
      <c r="AY207" s="14" t="s">
        <v>149</v>
      </c>
      <c r="BE207" s="166">
        <f>IF(N207="základná",J207,0)</f>
        <v>0</v>
      </c>
      <c r="BF207" s="166">
        <f>IF(N207="znížená",J207,0)</f>
        <v>0</v>
      </c>
      <c r="BG207" s="166">
        <f>IF(N207="zákl. prenesená",J207,0)</f>
        <v>0</v>
      </c>
      <c r="BH207" s="166">
        <f>IF(N207="zníž. prenesená",J207,0)</f>
        <v>0</v>
      </c>
      <c r="BI207" s="166">
        <f>IF(N207="nulová",J207,0)</f>
        <v>0</v>
      </c>
      <c r="BJ207" s="14" t="s">
        <v>88</v>
      </c>
      <c r="BK207" s="166">
        <f>ROUND(I207*H207,2)</f>
        <v>0</v>
      </c>
      <c r="BL207" s="14" t="s">
        <v>477</v>
      </c>
      <c r="BM207" s="165" t="s">
        <v>533</v>
      </c>
    </row>
    <row r="208" spans="2:65" s="12" customFormat="1" ht="11.25" x14ac:dyDescent="0.2">
      <c r="B208" s="167"/>
      <c r="D208" s="168" t="s">
        <v>185</v>
      </c>
      <c r="E208" s="169" t="s">
        <v>1</v>
      </c>
      <c r="F208" s="170" t="s">
        <v>534</v>
      </c>
      <c r="H208" s="171">
        <v>15</v>
      </c>
      <c r="I208" s="172"/>
      <c r="L208" s="167"/>
      <c r="M208" s="173"/>
      <c r="T208" s="174"/>
      <c r="AT208" s="169" t="s">
        <v>185</v>
      </c>
      <c r="AU208" s="169" t="s">
        <v>88</v>
      </c>
      <c r="AV208" s="12" t="s">
        <v>88</v>
      </c>
      <c r="AW208" s="12" t="s">
        <v>31</v>
      </c>
      <c r="AX208" s="12" t="s">
        <v>82</v>
      </c>
      <c r="AY208" s="169" t="s">
        <v>149</v>
      </c>
    </row>
    <row r="209" spans="2:65" s="1" customFormat="1" ht="24.2" customHeight="1" x14ac:dyDescent="0.2">
      <c r="B209" s="124"/>
      <c r="C209" s="175" t="s">
        <v>535</v>
      </c>
      <c r="D209" s="175" t="s">
        <v>192</v>
      </c>
      <c r="E209" s="176" t="s">
        <v>536</v>
      </c>
      <c r="F209" s="177" t="s">
        <v>537</v>
      </c>
      <c r="G209" s="178" t="s">
        <v>228</v>
      </c>
      <c r="H209" s="179">
        <v>1</v>
      </c>
      <c r="I209" s="180"/>
      <c r="J209" s="181">
        <f t="shared" ref="J209:J219" si="55">ROUND(I209*H209,2)</f>
        <v>0</v>
      </c>
      <c r="K209" s="182"/>
      <c r="L209" s="183"/>
      <c r="M209" s="184" t="s">
        <v>1</v>
      </c>
      <c r="N209" s="185" t="s">
        <v>41</v>
      </c>
      <c r="P209" s="163">
        <f t="shared" ref="P209:P219" si="56">O209*H209</f>
        <v>0</v>
      </c>
      <c r="Q209" s="163">
        <v>1.5699999999999999E-2</v>
      </c>
      <c r="R209" s="163">
        <f t="shared" ref="R209:R219" si="57">Q209*H209</f>
        <v>1.5699999999999999E-2</v>
      </c>
      <c r="S209" s="163">
        <v>0</v>
      </c>
      <c r="T209" s="164">
        <f t="shared" ref="T209:T219" si="58">S209*H209</f>
        <v>0</v>
      </c>
      <c r="AR209" s="165" t="s">
        <v>482</v>
      </c>
      <c r="AT209" s="165" t="s">
        <v>192</v>
      </c>
      <c r="AU209" s="165" t="s">
        <v>88</v>
      </c>
      <c r="AY209" s="14" t="s">
        <v>149</v>
      </c>
      <c r="BE209" s="166">
        <f t="shared" ref="BE209:BE219" si="59">IF(N209="základná",J209,0)</f>
        <v>0</v>
      </c>
      <c r="BF209" s="166">
        <f t="shared" ref="BF209:BF219" si="60">IF(N209="znížená",J209,0)</f>
        <v>0</v>
      </c>
      <c r="BG209" s="166">
        <f t="shared" ref="BG209:BG219" si="61">IF(N209="zákl. prenesená",J209,0)</f>
        <v>0</v>
      </c>
      <c r="BH209" s="166">
        <f t="shared" ref="BH209:BH219" si="62">IF(N209="zníž. prenesená",J209,0)</f>
        <v>0</v>
      </c>
      <c r="BI209" s="166">
        <f t="shared" ref="BI209:BI219" si="63">IF(N209="nulová",J209,0)</f>
        <v>0</v>
      </c>
      <c r="BJ209" s="14" t="s">
        <v>88</v>
      </c>
      <c r="BK209" s="166">
        <f t="shared" ref="BK209:BK219" si="64">ROUND(I209*H209,2)</f>
        <v>0</v>
      </c>
      <c r="BL209" s="14" t="s">
        <v>482</v>
      </c>
      <c r="BM209" s="165" t="s">
        <v>538</v>
      </c>
    </row>
    <row r="210" spans="2:65" s="1" customFormat="1" ht="24.2" customHeight="1" x14ac:dyDescent="0.2">
      <c r="B210" s="124"/>
      <c r="C210" s="175" t="s">
        <v>539</v>
      </c>
      <c r="D210" s="175" t="s">
        <v>192</v>
      </c>
      <c r="E210" s="176" t="s">
        <v>540</v>
      </c>
      <c r="F210" s="177" t="s">
        <v>541</v>
      </c>
      <c r="G210" s="178" t="s">
        <v>228</v>
      </c>
      <c r="H210" s="179">
        <v>10</v>
      </c>
      <c r="I210" s="180"/>
      <c r="J210" s="181">
        <f t="shared" si="55"/>
        <v>0</v>
      </c>
      <c r="K210" s="182"/>
      <c r="L210" s="183"/>
      <c r="M210" s="184" t="s">
        <v>1</v>
      </c>
      <c r="N210" s="185" t="s">
        <v>41</v>
      </c>
      <c r="P210" s="163">
        <f t="shared" si="56"/>
        <v>0</v>
      </c>
      <c r="Q210" s="163">
        <v>1.0800000000000001E-2</v>
      </c>
      <c r="R210" s="163">
        <f t="shared" si="57"/>
        <v>0.10800000000000001</v>
      </c>
      <c r="S210" s="163">
        <v>0</v>
      </c>
      <c r="T210" s="164">
        <f t="shared" si="58"/>
        <v>0</v>
      </c>
      <c r="AR210" s="165" t="s">
        <v>482</v>
      </c>
      <c r="AT210" s="165" t="s">
        <v>192</v>
      </c>
      <c r="AU210" s="165" t="s">
        <v>88</v>
      </c>
      <c r="AY210" s="14" t="s">
        <v>149</v>
      </c>
      <c r="BE210" s="166">
        <f t="shared" si="59"/>
        <v>0</v>
      </c>
      <c r="BF210" s="166">
        <f t="shared" si="60"/>
        <v>0</v>
      </c>
      <c r="BG210" s="166">
        <f t="shared" si="61"/>
        <v>0</v>
      </c>
      <c r="BH210" s="166">
        <f t="shared" si="62"/>
        <v>0</v>
      </c>
      <c r="BI210" s="166">
        <f t="shared" si="63"/>
        <v>0</v>
      </c>
      <c r="BJ210" s="14" t="s">
        <v>88</v>
      </c>
      <c r="BK210" s="166">
        <f t="shared" si="64"/>
        <v>0</v>
      </c>
      <c r="BL210" s="14" t="s">
        <v>482</v>
      </c>
      <c r="BM210" s="165" t="s">
        <v>542</v>
      </c>
    </row>
    <row r="211" spans="2:65" s="1" customFormat="1" ht="24.2" customHeight="1" x14ac:dyDescent="0.2">
      <c r="B211" s="124"/>
      <c r="C211" s="175" t="s">
        <v>543</v>
      </c>
      <c r="D211" s="175" t="s">
        <v>192</v>
      </c>
      <c r="E211" s="176" t="s">
        <v>544</v>
      </c>
      <c r="F211" s="177" t="s">
        <v>545</v>
      </c>
      <c r="G211" s="178" t="s">
        <v>228</v>
      </c>
      <c r="H211" s="179">
        <v>2</v>
      </c>
      <c r="I211" s="180"/>
      <c r="J211" s="181">
        <f t="shared" si="55"/>
        <v>0</v>
      </c>
      <c r="K211" s="182"/>
      <c r="L211" s="183"/>
      <c r="M211" s="184" t="s">
        <v>1</v>
      </c>
      <c r="N211" s="185" t="s">
        <v>41</v>
      </c>
      <c r="P211" s="163">
        <f t="shared" si="56"/>
        <v>0</v>
      </c>
      <c r="Q211" s="163">
        <v>7.7799999999999996E-3</v>
      </c>
      <c r="R211" s="163">
        <f t="shared" si="57"/>
        <v>1.5559999999999999E-2</v>
      </c>
      <c r="S211" s="163">
        <v>0</v>
      </c>
      <c r="T211" s="164">
        <f t="shared" si="58"/>
        <v>0</v>
      </c>
      <c r="AR211" s="165" t="s">
        <v>482</v>
      </c>
      <c r="AT211" s="165" t="s">
        <v>192</v>
      </c>
      <c r="AU211" s="165" t="s">
        <v>88</v>
      </c>
      <c r="AY211" s="14" t="s">
        <v>149</v>
      </c>
      <c r="BE211" s="166">
        <f t="shared" si="59"/>
        <v>0</v>
      </c>
      <c r="BF211" s="166">
        <f t="shared" si="60"/>
        <v>0</v>
      </c>
      <c r="BG211" s="166">
        <f t="shared" si="61"/>
        <v>0</v>
      </c>
      <c r="BH211" s="166">
        <f t="shared" si="62"/>
        <v>0</v>
      </c>
      <c r="BI211" s="166">
        <f t="shared" si="63"/>
        <v>0</v>
      </c>
      <c r="BJ211" s="14" t="s">
        <v>88</v>
      </c>
      <c r="BK211" s="166">
        <f t="shared" si="64"/>
        <v>0</v>
      </c>
      <c r="BL211" s="14" t="s">
        <v>482</v>
      </c>
      <c r="BM211" s="165" t="s">
        <v>546</v>
      </c>
    </row>
    <row r="212" spans="2:65" s="1" customFormat="1" ht="24.2" customHeight="1" x14ac:dyDescent="0.2">
      <c r="B212" s="124"/>
      <c r="C212" s="175" t="s">
        <v>477</v>
      </c>
      <c r="D212" s="175" t="s">
        <v>192</v>
      </c>
      <c r="E212" s="176" t="s">
        <v>547</v>
      </c>
      <c r="F212" s="177" t="s">
        <v>548</v>
      </c>
      <c r="G212" s="178" t="s">
        <v>228</v>
      </c>
      <c r="H212" s="179">
        <v>2</v>
      </c>
      <c r="I212" s="180"/>
      <c r="J212" s="181">
        <f t="shared" si="55"/>
        <v>0</v>
      </c>
      <c r="K212" s="182"/>
      <c r="L212" s="183"/>
      <c r="M212" s="184" t="s">
        <v>1</v>
      </c>
      <c r="N212" s="185" t="s">
        <v>41</v>
      </c>
      <c r="P212" s="163">
        <f t="shared" si="56"/>
        <v>0</v>
      </c>
      <c r="Q212" s="163">
        <v>2.1299999999999999E-2</v>
      </c>
      <c r="R212" s="163">
        <f t="shared" si="57"/>
        <v>4.2599999999999999E-2</v>
      </c>
      <c r="S212" s="163">
        <v>0</v>
      </c>
      <c r="T212" s="164">
        <f t="shared" si="58"/>
        <v>0</v>
      </c>
      <c r="AR212" s="165" t="s">
        <v>482</v>
      </c>
      <c r="AT212" s="165" t="s">
        <v>192</v>
      </c>
      <c r="AU212" s="165" t="s">
        <v>88</v>
      </c>
      <c r="AY212" s="14" t="s">
        <v>149</v>
      </c>
      <c r="BE212" s="166">
        <f t="shared" si="59"/>
        <v>0</v>
      </c>
      <c r="BF212" s="166">
        <f t="shared" si="60"/>
        <v>0</v>
      </c>
      <c r="BG212" s="166">
        <f t="shared" si="61"/>
        <v>0</v>
      </c>
      <c r="BH212" s="166">
        <f t="shared" si="62"/>
        <v>0</v>
      </c>
      <c r="BI212" s="166">
        <f t="shared" si="63"/>
        <v>0</v>
      </c>
      <c r="BJ212" s="14" t="s">
        <v>88</v>
      </c>
      <c r="BK212" s="166">
        <f t="shared" si="64"/>
        <v>0</v>
      </c>
      <c r="BL212" s="14" t="s">
        <v>482</v>
      </c>
      <c r="BM212" s="165" t="s">
        <v>549</v>
      </c>
    </row>
    <row r="213" spans="2:65" s="1" customFormat="1" ht="24.2" customHeight="1" x14ac:dyDescent="0.2">
      <c r="B213" s="124"/>
      <c r="C213" s="154" t="s">
        <v>550</v>
      </c>
      <c r="D213" s="154" t="s">
        <v>151</v>
      </c>
      <c r="E213" s="155" t="s">
        <v>551</v>
      </c>
      <c r="F213" s="156" t="s">
        <v>552</v>
      </c>
      <c r="G213" s="157" t="s">
        <v>233</v>
      </c>
      <c r="H213" s="158">
        <v>130</v>
      </c>
      <c r="I213" s="159"/>
      <c r="J213" s="160">
        <f t="shared" si="55"/>
        <v>0</v>
      </c>
      <c r="K213" s="161"/>
      <c r="L213" s="29"/>
      <c r="M213" s="162" t="s">
        <v>1</v>
      </c>
      <c r="N213" s="123" t="s">
        <v>41</v>
      </c>
      <c r="P213" s="163">
        <f t="shared" si="56"/>
        <v>0</v>
      </c>
      <c r="Q213" s="163">
        <v>2.5657619999999999E-2</v>
      </c>
      <c r="R213" s="163">
        <f t="shared" si="57"/>
        <v>3.3354906</v>
      </c>
      <c r="S213" s="163">
        <v>0</v>
      </c>
      <c r="T213" s="164">
        <f t="shared" si="58"/>
        <v>0</v>
      </c>
      <c r="AR213" s="165" t="s">
        <v>477</v>
      </c>
      <c r="AT213" s="165" t="s">
        <v>151</v>
      </c>
      <c r="AU213" s="165" t="s">
        <v>88</v>
      </c>
      <c r="AY213" s="14" t="s">
        <v>149</v>
      </c>
      <c r="BE213" s="166">
        <f t="shared" si="59"/>
        <v>0</v>
      </c>
      <c r="BF213" s="166">
        <f t="shared" si="60"/>
        <v>0</v>
      </c>
      <c r="BG213" s="166">
        <f t="shared" si="61"/>
        <v>0</v>
      </c>
      <c r="BH213" s="166">
        <f t="shared" si="62"/>
        <v>0</v>
      </c>
      <c r="BI213" s="166">
        <f t="shared" si="63"/>
        <v>0</v>
      </c>
      <c r="BJ213" s="14" t="s">
        <v>88</v>
      </c>
      <c r="BK213" s="166">
        <f t="shared" si="64"/>
        <v>0</v>
      </c>
      <c r="BL213" s="14" t="s">
        <v>477</v>
      </c>
      <c r="BM213" s="165" t="s">
        <v>553</v>
      </c>
    </row>
    <row r="214" spans="2:65" s="1" customFormat="1" ht="16.5" customHeight="1" x14ac:dyDescent="0.2">
      <c r="B214" s="124"/>
      <c r="C214" s="175" t="s">
        <v>554</v>
      </c>
      <c r="D214" s="175" t="s">
        <v>192</v>
      </c>
      <c r="E214" s="176" t="s">
        <v>555</v>
      </c>
      <c r="F214" s="177" t="s">
        <v>556</v>
      </c>
      <c r="G214" s="178" t="s">
        <v>228</v>
      </c>
      <c r="H214" s="179">
        <v>2</v>
      </c>
      <c r="I214" s="180"/>
      <c r="J214" s="181">
        <f t="shared" si="55"/>
        <v>0</v>
      </c>
      <c r="K214" s="182"/>
      <c r="L214" s="183"/>
      <c r="M214" s="184" t="s">
        <v>1</v>
      </c>
      <c r="N214" s="185" t="s">
        <v>41</v>
      </c>
      <c r="P214" s="163">
        <f t="shared" si="56"/>
        <v>0</v>
      </c>
      <c r="Q214" s="163">
        <v>0</v>
      </c>
      <c r="R214" s="163">
        <f t="shared" si="57"/>
        <v>0</v>
      </c>
      <c r="S214" s="163">
        <v>0</v>
      </c>
      <c r="T214" s="164">
        <f t="shared" si="58"/>
        <v>0</v>
      </c>
      <c r="AR214" s="165" t="s">
        <v>557</v>
      </c>
      <c r="AT214" s="165" t="s">
        <v>192</v>
      </c>
      <c r="AU214" s="165" t="s">
        <v>88</v>
      </c>
      <c r="AY214" s="14" t="s">
        <v>149</v>
      </c>
      <c r="BE214" s="166">
        <f t="shared" si="59"/>
        <v>0</v>
      </c>
      <c r="BF214" s="166">
        <f t="shared" si="60"/>
        <v>0</v>
      </c>
      <c r="BG214" s="166">
        <f t="shared" si="61"/>
        <v>0</v>
      </c>
      <c r="BH214" s="166">
        <f t="shared" si="62"/>
        <v>0</v>
      </c>
      <c r="BI214" s="166">
        <f t="shared" si="63"/>
        <v>0</v>
      </c>
      <c r="BJ214" s="14" t="s">
        <v>88</v>
      </c>
      <c r="BK214" s="166">
        <f t="shared" si="64"/>
        <v>0</v>
      </c>
      <c r="BL214" s="14" t="s">
        <v>477</v>
      </c>
      <c r="BM214" s="165" t="s">
        <v>558</v>
      </c>
    </row>
    <row r="215" spans="2:65" s="1" customFormat="1" ht="16.5" customHeight="1" x14ac:dyDescent="0.2">
      <c r="B215" s="124"/>
      <c r="C215" s="154" t="s">
        <v>559</v>
      </c>
      <c r="D215" s="154" t="s">
        <v>151</v>
      </c>
      <c r="E215" s="155" t="s">
        <v>560</v>
      </c>
      <c r="F215" s="156" t="s">
        <v>561</v>
      </c>
      <c r="G215" s="157" t="s">
        <v>317</v>
      </c>
      <c r="H215" s="186"/>
      <c r="I215" s="159"/>
      <c r="J215" s="160">
        <f t="shared" si="55"/>
        <v>0</v>
      </c>
      <c r="K215" s="161"/>
      <c r="L215" s="29"/>
      <c r="M215" s="162" t="s">
        <v>1</v>
      </c>
      <c r="N215" s="123" t="s">
        <v>41</v>
      </c>
      <c r="P215" s="163">
        <f t="shared" si="56"/>
        <v>0</v>
      </c>
      <c r="Q215" s="163">
        <v>0</v>
      </c>
      <c r="R215" s="163">
        <f t="shared" si="57"/>
        <v>0</v>
      </c>
      <c r="S215" s="163">
        <v>0</v>
      </c>
      <c r="T215" s="164">
        <f t="shared" si="58"/>
        <v>0</v>
      </c>
      <c r="AR215" s="165" t="s">
        <v>477</v>
      </c>
      <c r="AT215" s="165" t="s">
        <v>151</v>
      </c>
      <c r="AU215" s="165" t="s">
        <v>88</v>
      </c>
      <c r="AY215" s="14" t="s">
        <v>149</v>
      </c>
      <c r="BE215" s="166">
        <f t="shared" si="59"/>
        <v>0</v>
      </c>
      <c r="BF215" s="166">
        <f t="shared" si="60"/>
        <v>0</v>
      </c>
      <c r="BG215" s="166">
        <f t="shared" si="61"/>
        <v>0</v>
      </c>
      <c r="BH215" s="166">
        <f t="shared" si="62"/>
        <v>0</v>
      </c>
      <c r="BI215" s="166">
        <f t="shared" si="63"/>
        <v>0</v>
      </c>
      <c r="BJ215" s="14" t="s">
        <v>88</v>
      </c>
      <c r="BK215" s="166">
        <f t="shared" si="64"/>
        <v>0</v>
      </c>
      <c r="BL215" s="14" t="s">
        <v>477</v>
      </c>
      <c r="BM215" s="165" t="s">
        <v>562</v>
      </c>
    </row>
    <row r="216" spans="2:65" s="1" customFormat="1" ht="16.5" customHeight="1" x14ac:dyDescent="0.2">
      <c r="B216" s="124"/>
      <c r="C216" s="154" t="s">
        <v>563</v>
      </c>
      <c r="D216" s="154" t="s">
        <v>151</v>
      </c>
      <c r="E216" s="155" t="s">
        <v>564</v>
      </c>
      <c r="F216" s="156" t="s">
        <v>565</v>
      </c>
      <c r="G216" s="157" t="s">
        <v>317</v>
      </c>
      <c r="H216" s="186"/>
      <c r="I216" s="159"/>
      <c r="J216" s="160">
        <f t="shared" si="55"/>
        <v>0</v>
      </c>
      <c r="K216" s="161"/>
      <c r="L216" s="29"/>
      <c r="M216" s="162" t="s">
        <v>1</v>
      </c>
      <c r="N216" s="123" t="s">
        <v>41</v>
      </c>
      <c r="P216" s="163">
        <f t="shared" si="56"/>
        <v>0</v>
      </c>
      <c r="Q216" s="163">
        <v>0</v>
      </c>
      <c r="R216" s="163">
        <f t="shared" si="57"/>
        <v>0</v>
      </c>
      <c r="S216" s="163">
        <v>0</v>
      </c>
      <c r="T216" s="164">
        <f t="shared" si="58"/>
        <v>0</v>
      </c>
      <c r="AR216" s="165" t="s">
        <v>477</v>
      </c>
      <c r="AT216" s="165" t="s">
        <v>151</v>
      </c>
      <c r="AU216" s="165" t="s">
        <v>88</v>
      </c>
      <c r="AY216" s="14" t="s">
        <v>149</v>
      </c>
      <c r="BE216" s="166">
        <f t="shared" si="59"/>
        <v>0</v>
      </c>
      <c r="BF216" s="166">
        <f t="shared" si="60"/>
        <v>0</v>
      </c>
      <c r="BG216" s="166">
        <f t="shared" si="61"/>
        <v>0</v>
      </c>
      <c r="BH216" s="166">
        <f t="shared" si="62"/>
        <v>0</v>
      </c>
      <c r="BI216" s="166">
        <f t="shared" si="63"/>
        <v>0</v>
      </c>
      <c r="BJ216" s="14" t="s">
        <v>88</v>
      </c>
      <c r="BK216" s="166">
        <f t="shared" si="64"/>
        <v>0</v>
      </c>
      <c r="BL216" s="14" t="s">
        <v>477</v>
      </c>
      <c r="BM216" s="165" t="s">
        <v>566</v>
      </c>
    </row>
    <row r="217" spans="2:65" s="1" customFormat="1" ht="16.5" customHeight="1" x14ac:dyDescent="0.2">
      <c r="B217" s="124"/>
      <c r="C217" s="154" t="s">
        <v>567</v>
      </c>
      <c r="D217" s="154" t="s">
        <v>151</v>
      </c>
      <c r="E217" s="155" t="s">
        <v>568</v>
      </c>
      <c r="F217" s="156" t="s">
        <v>569</v>
      </c>
      <c r="G217" s="157" t="s">
        <v>317</v>
      </c>
      <c r="H217" s="186"/>
      <c r="I217" s="159"/>
      <c r="J217" s="160">
        <f t="shared" si="55"/>
        <v>0</v>
      </c>
      <c r="K217" s="161"/>
      <c r="L217" s="29"/>
      <c r="M217" s="162" t="s">
        <v>1</v>
      </c>
      <c r="N217" s="123" t="s">
        <v>41</v>
      </c>
      <c r="P217" s="163">
        <f t="shared" si="56"/>
        <v>0</v>
      </c>
      <c r="Q217" s="163">
        <v>0</v>
      </c>
      <c r="R217" s="163">
        <f t="shared" si="57"/>
        <v>0</v>
      </c>
      <c r="S217" s="163">
        <v>0</v>
      </c>
      <c r="T217" s="164">
        <f t="shared" si="58"/>
        <v>0</v>
      </c>
      <c r="AR217" s="165" t="s">
        <v>477</v>
      </c>
      <c r="AT217" s="165" t="s">
        <v>151</v>
      </c>
      <c r="AU217" s="165" t="s">
        <v>88</v>
      </c>
      <c r="AY217" s="14" t="s">
        <v>149</v>
      </c>
      <c r="BE217" s="166">
        <f t="shared" si="59"/>
        <v>0</v>
      </c>
      <c r="BF217" s="166">
        <f t="shared" si="60"/>
        <v>0</v>
      </c>
      <c r="BG217" s="166">
        <f t="shared" si="61"/>
        <v>0</v>
      </c>
      <c r="BH217" s="166">
        <f t="shared" si="62"/>
        <v>0</v>
      </c>
      <c r="BI217" s="166">
        <f t="shared" si="63"/>
        <v>0</v>
      </c>
      <c r="BJ217" s="14" t="s">
        <v>88</v>
      </c>
      <c r="BK217" s="166">
        <f t="shared" si="64"/>
        <v>0</v>
      </c>
      <c r="BL217" s="14" t="s">
        <v>477</v>
      </c>
      <c r="BM217" s="165" t="s">
        <v>570</v>
      </c>
    </row>
    <row r="218" spans="2:65" s="1" customFormat="1" ht="16.5" customHeight="1" x14ac:dyDescent="0.2">
      <c r="B218" s="124"/>
      <c r="C218" s="154" t="s">
        <v>571</v>
      </c>
      <c r="D218" s="154" t="s">
        <v>151</v>
      </c>
      <c r="E218" s="155" t="s">
        <v>572</v>
      </c>
      <c r="F218" s="156" t="s">
        <v>573</v>
      </c>
      <c r="G218" s="157" t="s">
        <v>317</v>
      </c>
      <c r="H218" s="186"/>
      <c r="I218" s="159"/>
      <c r="J218" s="160">
        <f t="shared" si="55"/>
        <v>0</v>
      </c>
      <c r="K218" s="161"/>
      <c r="L218" s="29"/>
      <c r="M218" s="162" t="s">
        <v>1</v>
      </c>
      <c r="N218" s="123" t="s">
        <v>41</v>
      </c>
      <c r="P218" s="163">
        <f t="shared" si="56"/>
        <v>0</v>
      </c>
      <c r="Q218" s="163">
        <v>0</v>
      </c>
      <c r="R218" s="163">
        <f t="shared" si="57"/>
        <v>0</v>
      </c>
      <c r="S218" s="163">
        <v>0</v>
      </c>
      <c r="T218" s="164">
        <f t="shared" si="58"/>
        <v>0</v>
      </c>
      <c r="AR218" s="165" t="s">
        <v>482</v>
      </c>
      <c r="AT218" s="165" t="s">
        <v>151</v>
      </c>
      <c r="AU218" s="165" t="s">
        <v>88</v>
      </c>
      <c r="AY218" s="14" t="s">
        <v>149</v>
      </c>
      <c r="BE218" s="166">
        <f t="shared" si="59"/>
        <v>0</v>
      </c>
      <c r="BF218" s="166">
        <f t="shared" si="60"/>
        <v>0</v>
      </c>
      <c r="BG218" s="166">
        <f t="shared" si="61"/>
        <v>0</v>
      </c>
      <c r="BH218" s="166">
        <f t="shared" si="62"/>
        <v>0</v>
      </c>
      <c r="BI218" s="166">
        <f t="shared" si="63"/>
        <v>0</v>
      </c>
      <c r="BJ218" s="14" t="s">
        <v>88</v>
      </c>
      <c r="BK218" s="166">
        <f t="shared" si="64"/>
        <v>0</v>
      </c>
      <c r="BL218" s="14" t="s">
        <v>482</v>
      </c>
      <c r="BM218" s="165" t="s">
        <v>574</v>
      </c>
    </row>
    <row r="219" spans="2:65" s="1" customFormat="1" ht="16.5" customHeight="1" x14ac:dyDescent="0.2">
      <c r="B219" s="124"/>
      <c r="C219" s="154" t="s">
        <v>575</v>
      </c>
      <c r="D219" s="154" t="s">
        <v>151</v>
      </c>
      <c r="E219" s="155" t="s">
        <v>576</v>
      </c>
      <c r="F219" s="156" t="s">
        <v>577</v>
      </c>
      <c r="G219" s="157" t="s">
        <v>317</v>
      </c>
      <c r="H219" s="186"/>
      <c r="I219" s="159"/>
      <c r="J219" s="160">
        <f t="shared" si="55"/>
        <v>0</v>
      </c>
      <c r="K219" s="161"/>
      <c r="L219" s="29"/>
      <c r="M219" s="187" t="s">
        <v>1</v>
      </c>
      <c r="N219" s="188" t="s">
        <v>41</v>
      </c>
      <c r="O219" s="189"/>
      <c r="P219" s="190">
        <f t="shared" si="56"/>
        <v>0</v>
      </c>
      <c r="Q219" s="190">
        <v>0</v>
      </c>
      <c r="R219" s="190">
        <f t="shared" si="57"/>
        <v>0</v>
      </c>
      <c r="S219" s="190">
        <v>0</v>
      </c>
      <c r="T219" s="191">
        <f t="shared" si="58"/>
        <v>0</v>
      </c>
      <c r="AR219" s="165" t="s">
        <v>477</v>
      </c>
      <c r="AT219" s="165" t="s">
        <v>151</v>
      </c>
      <c r="AU219" s="165" t="s">
        <v>88</v>
      </c>
      <c r="AY219" s="14" t="s">
        <v>149</v>
      </c>
      <c r="BE219" s="166">
        <f t="shared" si="59"/>
        <v>0</v>
      </c>
      <c r="BF219" s="166">
        <f t="shared" si="60"/>
        <v>0</v>
      </c>
      <c r="BG219" s="166">
        <f t="shared" si="61"/>
        <v>0</v>
      </c>
      <c r="BH219" s="166">
        <f t="shared" si="62"/>
        <v>0</v>
      </c>
      <c r="BI219" s="166">
        <f t="shared" si="63"/>
        <v>0</v>
      </c>
      <c r="BJ219" s="14" t="s">
        <v>88</v>
      </c>
      <c r="BK219" s="166">
        <f t="shared" si="64"/>
        <v>0</v>
      </c>
      <c r="BL219" s="14" t="s">
        <v>477</v>
      </c>
      <c r="BM219" s="165" t="s">
        <v>578</v>
      </c>
    </row>
    <row r="220" spans="2:65" s="1" customFormat="1" ht="6.95" customHeight="1" x14ac:dyDescent="0.2">
      <c r="B220" s="42"/>
      <c r="C220" s="43"/>
      <c r="D220" s="43"/>
      <c r="E220" s="43"/>
      <c r="F220" s="43"/>
      <c r="G220" s="43"/>
      <c r="H220" s="43"/>
      <c r="I220" s="43"/>
      <c r="J220" s="43"/>
      <c r="K220" s="43"/>
      <c r="L220" s="29"/>
    </row>
  </sheetData>
  <autoFilter ref="C134:K219" xr:uid="{00000000-0009-0000-0000-000003000000}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6"/>
  <sheetViews>
    <sheetView showGridLines="0" tabSelected="1" topLeftCell="A127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100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s="1" customFormat="1" ht="12" customHeight="1" x14ac:dyDescent="0.2">
      <c r="B8" s="29"/>
      <c r="D8" s="24" t="s">
        <v>105</v>
      </c>
      <c r="L8" s="29"/>
    </row>
    <row r="9" spans="2:46" s="1" customFormat="1" ht="16.5" customHeight="1" x14ac:dyDescent="0.2">
      <c r="B9" s="29"/>
      <c r="E9" s="192" t="s">
        <v>579</v>
      </c>
      <c r="F9" s="237"/>
      <c r="G9" s="237"/>
      <c r="H9" s="237"/>
      <c r="L9" s="29"/>
    </row>
    <row r="10" spans="2:46" s="1" customFormat="1" ht="11.25" x14ac:dyDescent="0.2">
      <c r="B10" s="29"/>
      <c r="L10" s="29"/>
    </row>
    <row r="11" spans="2:46" s="1" customFormat="1" ht="12" customHeight="1" x14ac:dyDescent="0.2">
      <c r="B11" s="29"/>
      <c r="D11" s="24" t="s">
        <v>17</v>
      </c>
      <c r="F11" s="22" t="s">
        <v>1</v>
      </c>
      <c r="I11" s="24" t="s">
        <v>18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19</v>
      </c>
      <c r="F12" s="22" t="s">
        <v>20</v>
      </c>
      <c r="I12" s="24" t="s">
        <v>21</v>
      </c>
      <c r="J12" s="50" t="str">
        <f>'Rekapitulácia stavby'!AN8</f>
        <v>27. 9. 2024</v>
      </c>
      <c r="L12" s="29"/>
    </row>
    <row r="13" spans="2:46" s="1" customFormat="1" ht="10.9" customHeight="1" x14ac:dyDescent="0.2">
      <c r="B13" s="29"/>
      <c r="L13" s="29"/>
    </row>
    <row r="14" spans="2:46" s="1" customFormat="1" ht="12" customHeight="1" x14ac:dyDescent="0.2">
      <c r="B14" s="29"/>
      <c r="D14" s="24" t="s">
        <v>23</v>
      </c>
      <c r="I14" s="24" t="s">
        <v>24</v>
      </c>
      <c r="J14" s="22" t="s">
        <v>1</v>
      </c>
      <c r="L14" s="29"/>
    </row>
    <row r="15" spans="2:46" s="1" customFormat="1" ht="18" customHeight="1" x14ac:dyDescent="0.2">
      <c r="B15" s="29"/>
      <c r="E15" s="22" t="s">
        <v>25</v>
      </c>
      <c r="I15" s="24" t="s">
        <v>26</v>
      </c>
      <c r="J15" s="22" t="s">
        <v>1</v>
      </c>
      <c r="L15" s="29"/>
    </row>
    <row r="16" spans="2:46" s="1" customFormat="1" ht="6.95" customHeight="1" x14ac:dyDescent="0.2">
      <c r="B16" s="29"/>
      <c r="L16" s="29"/>
    </row>
    <row r="17" spans="2:12" s="1" customFormat="1" ht="12" customHeight="1" x14ac:dyDescent="0.2">
      <c r="B17" s="29"/>
      <c r="D17" s="24" t="s">
        <v>27</v>
      </c>
      <c r="I17" s="24" t="s">
        <v>24</v>
      </c>
      <c r="J17" s="25" t="str">
        <f>'Rekapitulácia stavby'!AN13</f>
        <v>Vyplň údaj</v>
      </c>
      <c r="L17" s="29"/>
    </row>
    <row r="18" spans="2:12" s="1" customFormat="1" ht="18" customHeight="1" x14ac:dyDescent="0.2">
      <c r="B18" s="29"/>
      <c r="E18" s="238" t="str">
        <f>'Rekapitulácia stavby'!E14</f>
        <v>Vyplň údaj</v>
      </c>
      <c r="F18" s="218"/>
      <c r="G18" s="218"/>
      <c r="H18" s="218"/>
      <c r="I18" s="24" t="s">
        <v>26</v>
      </c>
      <c r="J18" s="25" t="str">
        <f>'Rekapitulácia stavby'!AN14</f>
        <v>Vyplň údaj</v>
      </c>
      <c r="L18" s="29"/>
    </row>
    <row r="19" spans="2:12" s="1" customFormat="1" ht="6.95" customHeight="1" x14ac:dyDescent="0.2">
      <c r="B19" s="29"/>
      <c r="L19" s="29"/>
    </row>
    <row r="20" spans="2:12" s="1" customFormat="1" ht="12" customHeight="1" x14ac:dyDescent="0.2">
      <c r="B20" s="29"/>
      <c r="D20" s="24" t="s">
        <v>29</v>
      </c>
      <c r="I20" s="24" t="s">
        <v>24</v>
      </c>
      <c r="J20" s="22" t="s">
        <v>1</v>
      </c>
      <c r="L20" s="29"/>
    </row>
    <row r="21" spans="2:12" s="1" customFormat="1" ht="18" customHeight="1" x14ac:dyDescent="0.2">
      <c r="B21" s="29"/>
      <c r="E21" s="22" t="s">
        <v>30</v>
      </c>
      <c r="I21" s="24" t="s">
        <v>26</v>
      </c>
      <c r="J21" s="22" t="s">
        <v>1</v>
      </c>
      <c r="L21" s="29"/>
    </row>
    <row r="22" spans="2:12" s="1" customFormat="1" ht="6.95" customHeight="1" x14ac:dyDescent="0.2">
      <c r="B22" s="29"/>
      <c r="L22" s="29"/>
    </row>
    <row r="23" spans="2:12" s="1" customFormat="1" ht="12" customHeight="1" x14ac:dyDescent="0.2">
      <c r="B23" s="29"/>
      <c r="D23" s="24" t="s">
        <v>32</v>
      </c>
      <c r="I23" s="24" t="s">
        <v>24</v>
      </c>
      <c r="J23" s="22" t="str">
        <f>IF('Rekapitulácia stavby'!AN19="","",'Rekapitulácia stavby'!AN19)</f>
        <v/>
      </c>
      <c r="L23" s="29"/>
    </row>
    <row r="24" spans="2:12" s="1" customFormat="1" ht="18" customHeight="1" x14ac:dyDescent="0.2">
      <c r="B24" s="29"/>
      <c r="E24" s="22" t="str">
        <f>IF('Rekapitulácia stavby'!E20="","",'Rekapitulácia stavby'!E20)</f>
        <v xml:space="preserve"> </v>
      </c>
      <c r="I24" s="24" t="s">
        <v>26</v>
      </c>
      <c r="J24" s="22" t="str">
        <f>IF('Rekapitulácia stavby'!AN20="","",'Rekapitulácia stavby'!AN20)</f>
        <v/>
      </c>
      <c r="L24" s="29"/>
    </row>
    <row r="25" spans="2:12" s="1" customFormat="1" ht="6.95" customHeight="1" x14ac:dyDescent="0.2">
      <c r="B25" s="29"/>
      <c r="L25" s="29"/>
    </row>
    <row r="26" spans="2:12" s="1" customFormat="1" ht="12" customHeight="1" x14ac:dyDescent="0.2">
      <c r="B26" s="29"/>
      <c r="D26" s="24" t="s">
        <v>34</v>
      </c>
      <c r="L26" s="29"/>
    </row>
    <row r="27" spans="2:12" s="7" customFormat="1" ht="16.5" customHeight="1" x14ac:dyDescent="0.2">
      <c r="B27" s="92"/>
      <c r="E27" s="223" t="s">
        <v>1</v>
      </c>
      <c r="F27" s="223"/>
      <c r="G27" s="223"/>
      <c r="H27" s="223"/>
      <c r="L27" s="92"/>
    </row>
    <row r="28" spans="2:12" s="1" customFormat="1" ht="6.95" customHeight="1" x14ac:dyDescent="0.2">
      <c r="B28" s="29"/>
      <c r="L28" s="29"/>
    </row>
    <row r="29" spans="2:12" s="1" customFormat="1" ht="6.95" customHeight="1" x14ac:dyDescent="0.2">
      <c r="B29" s="29"/>
      <c r="D29" s="51"/>
      <c r="E29" s="51"/>
      <c r="F29" s="51"/>
      <c r="G29" s="51"/>
      <c r="H29" s="51"/>
      <c r="I29" s="51"/>
      <c r="J29" s="51"/>
      <c r="K29" s="51"/>
      <c r="L29" s="29"/>
    </row>
    <row r="30" spans="2:12" s="1" customFormat="1" ht="14.45" customHeight="1" x14ac:dyDescent="0.2">
      <c r="B30" s="29"/>
      <c r="D30" s="22" t="s">
        <v>109</v>
      </c>
      <c r="J30" s="97">
        <f>J96</f>
        <v>0</v>
      </c>
      <c r="L30" s="29"/>
    </row>
    <row r="31" spans="2:12" s="1" customFormat="1" ht="14.45" customHeight="1" x14ac:dyDescent="0.2">
      <c r="B31" s="29"/>
      <c r="D31" s="98" t="s">
        <v>110</v>
      </c>
      <c r="J31" s="97">
        <f>J104</f>
        <v>0</v>
      </c>
      <c r="L31" s="29"/>
    </row>
    <row r="32" spans="2:12" s="1" customFormat="1" ht="25.35" customHeight="1" x14ac:dyDescent="0.2">
      <c r="B32" s="29"/>
      <c r="D32" s="99" t="s">
        <v>35</v>
      </c>
      <c r="J32" s="64">
        <f>ROUND(J30 + J31, 2)</f>
        <v>0</v>
      </c>
      <c r="L32" s="29"/>
    </row>
    <row r="33" spans="2:12" s="1" customFormat="1" ht="6.95" customHeight="1" x14ac:dyDescent="0.2">
      <c r="B33" s="29"/>
      <c r="D33" s="51"/>
      <c r="E33" s="51"/>
      <c r="F33" s="51"/>
      <c r="G33" s="51"/>
      <c r="H33" s="51"/>
      <c r="I33" s="51"/>
      <c r="J33" s="51"/>
      <c r="K33" s="51"/>
      <c r="L33" s="29"/>
    </row>
    <row r="34" spans="2:12" s="1" customFormat="1" ht="14.45" customHeight="1" x14ac:dyDescent="0.2">
      <c r="B34" s="29"/>
      <c r="F34" s="32" t="s">
        <v>37</v>
      </c>
      <c r="I34" s="32" t="s">
        <v>36</v>
      </c>
      <c r="J34" s="32" t="s">
        <v>38</v>
      </c>
      <c r="L34" s="29"/>
    </row>
    <row r="35" spans="2:12" s="1" customFormat="1" ht="14.45" customHeight="1" x14ac:dyDescent="0.2">
      <c r="B35" s="29"/>
      <c r="D35" s="53" t="s">
        <v>39</v>
      </c>
      <c r="E35" s="34" t="s">
        <v>40</v>
      </c>
      <c r="F35" s="100">
        <f>ROUND((SUM(BE104:BE111) + SUM(BE131:BE155)),  2)</f>
        <v>0</v>
      </c>
      <c r="G35" s="96"/>
      <c r="H35" s="96"/>
      <c r="I35" s="101">
        <v>0.2</v>
      </c>
      <c r="J35" s="100">
        <f>ROUND(((SUM(BE104:BE111) + SUM(BE131:BE155))*I35),  2)</f>
        <v>0</v>
      </c>
      <c r="L35" s="29"/>
    </row>
    <row r="36" spans="2:12" s="1" customFormat="1" ht="14.45" customHeight="1" x14ac:dyDescent="0.2">
      <c r="B36" s="29"/>
      <c r="E36" s="34" t="s">
        <v>41</v>
      </c>
      <c r="F36" s="100">
        <f>ROUND((SUM(BF104:BF111) + SUM(BF131:BF155)),  2)</f>
        <v>0</v>
      </c>
      <c r="G36" s="96"/>
      <c r="H36" s="96"/>
      <c r="I36" s="101">
        <v>0.2</v>
      </c>
      <c r="J36" s="100">
        <f>ROUND(((SUM(BF104:BF111) + SUM(BF131:BF155))*I36),  2)</f>
        <v>0</v>
      </c>
      <c r="L36" s="29"/>
    </row>
    <row r="37" spans="2:12" s="1" customFormat="1" ht="14.45" hidden="1" customHeight="1" x14ac:dyDescent="0.2">
      <c r="B37" s="29"/>
      <c r="E37" s="24" t="s">
        <v>42</v>
      </c>
      <c r="F37" s="84">
        <f>ROUND((SUM(BG104:BG111) + SUM(BG131:BG155)),  2)</f>
        <v>0</v>
      </c>
      <c r="I37" s="102">
        <v>0.2</v>
      </c>
      <c r="J37" s="84">
        <f>0</f>
        <v>0</v>
      </c>
      <c r="L37" s="29"/>
    </row>
    <row r="38" spans="2:12" s="1" customFormat="1" ht="14.45" hidden="1" customHeight="1" x14ac:dyDescent="0.2">
      <c r="B38" s="29"/>
      <c r="E38" s="24" t="s">
        <v>43</v>
      </c>
      <c r="F38" s="84">
        <f>ROUND((SUM(BH104:BH111) + SUM(BH131:BH155)),  2)</f>
        <v>0</v>
      </c>
      <c r="I38" s="102">
        <v>0.2</v>
      </c>
      <c r="J38" s="84">
        <f>0</f>
        <v>0</v>
      </c>
      <c r="L38" s="29"/>
    </row>
    <row r="39" spans="2:12" s="1" customFormat="1" ht="14.45" hidden="1" customHeight="1" x14ac:dyDescent="0.2">
      <c r="B39" s="29"/>
      <c r="E39" s="34" t="s">
        <v>44</v>
      </c>
      <c r="F39" s="100">
        <f>ROUND((SUM(BI104:BI111) + SUM(BI131:BI155)),  2)</f>
        <v>0</v>
      </c>
      <c r="G39" s="96"/>
      <c r="H39" s="96"/>
      <c r="I39" s="101">
        <v>0</v>
      </c>
      <c r="J39" s="100">
        <f>0</f>
        <v>0</v>
      </c>
      <c r="L39" s="29"/>
    </row>
    <row r="40" spans="2:12" s="1" customFormat="1" ht="6.95" customHeight="1" x14ac:dyDescent="0.2">
      <c r="B40" s="29"/>
      <c r="L40" s="29"/>
    </row>
    <row r="41" spans="2:12" s="1" customFormat="1" ht="25.35" customHeight="1" x14ac:dyDescent="0.2">
      <c r="B41" s="29"/>
      <c r="C41" s="103"/>
      <c r="D41" s="104" t="s">
        <v>45</v>
      </c>
      <c r="E41" s="55"/>
      <c r="F41" s="55"/>
      <c r="G41" s="105" t="s">
        <v>46</v>
      </c>
      <c r="H41" s="106" t="s">
        <v>47</v>
      </c>
      <c r="I41" s="55"/>
      <c r="J41" s="107">
        <f>SUM(J32:J39)</f>
        <v>0</v>
      </c>
      <c r="K41" s="108"/>
      <c r="L41" s="29"/>
    </row>
    <row r="42" spans="2:12" s="1" customFormat="1" ht="14.45" customHeight="1" x14ac:dyDescent="0.2">
      <c r="B42" s="29"/>
      <c r="L42" s="29"/>
    </row>
    <row r="43" spans="2:12" ht="14.45" customHeight="1" x14ac:dyDescent="0.2">
      <c r="B43" s="17"/>
      <c r="L43" s="17"/>
    </row>
    <row r="44" spans="2:12" ht="14.45" customHeight="1" x14ac:dyDescent="0.2">
      <c r="B44" s="17"/>
      <c r="L44" s="17"/>
    </row>
    <row r="45" spans="2:12" ht="14.45" customHeight="1" x14ac:dyDescent="0.2">
      <c r="B45" s="17"/>
      <c r="L45" s="17"/>
    </row>
    <row r="46" spans="2:12" ht="14.45" customHeight="1" x14ac:dyDescent="0.2">
      <c r="B46" s="17"/>
      <c r="L46" s="17"/>
    </row>
    <row r="47" spans="2:12" ht="14.45" customHeight="1" x14ac:dyDescent="0.2">
      <c r="B47" s="17"/>
      <c r="L47" s="17"/>
    </row>
    <row r="48" spans="2:1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47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47" s="1" customFormat="1" ht="24.95" customHeight="1" x14ac:dyDescent="0.2">
      <c r="B82" s="29"/>
      <c r="C82" s="18" t="s">
        <v>111</v>
      </c>
      <c r="L82" s="29"/>
    </row>
    <row r="83" spans="2:47" s="1" customFormat="1" ht="6.95" customHeight="1" x14ac:dyDescent="0.2">
      <c r="B83" s="29"/>
      <c r="L83" s="29"/>
    </row>
    <row r="84" spans="2:47" s="1" customFormat="1" ht="12" customHeight="1" x14ac:dyDescent="0.2">
      <c r="B84" s="29"/>
      <c r="C84" s="24" t="s">
        <v>15</v>
      </c>
      <c r="L84" s="29"/>
    </row>
    <row r="85" spans="2:47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47" s="1" customFormat="1" ht="12" customHeight="1" x14ac:dyDescent="0.2">
      <c r="B86" s="29"/>
      <c r="C86" s="24" t="s">
        <v>105</v>
      </c>
      <c r="L86" s="29"/>
    </row>
    <row r="87" spans="2:47" s="1" customFormat="1" ht="16.5" customHeight="1" x14ac:dyDescent="0.2">
      <c r="B87" s="29"/>
      <c r="E87" s="192" t="str">
        <f>E9</f>
        <v>SO 205 - Prípojka pitnej vody</v>
      </c>
      <c r="F87" s="237"/>
      <c r="G87" s="237"/>
      <c r="H87" s="237"/>
      <c r="L87" s="29"/>
    </row>
    <row r="88" spans="2:47" s="1" customFormat="1" ht="6.95" customHeight="1" x14ac:dyDescent="0.2">
      <c r="B88" s="29"/>
      <c r="L88" s="29"/>
    </row>
    <row r="89" spans="2:47" s="1" customFormat="1" ht="12" customHeight="1" x14ac:dyDescent="0.2">
      <c r="B89" s="29"/>
      <c r="C89" s="24" t="s">
        <v>19</v>
      </c>
      <c r="F89" s="22" t="str">
        <f>F12</f>
        <v>U.S.Steel,s.r.o., Košice</v>
      </c>
      <c r="I89" s="24" t="s">
        <v>21</v>
      </c>
      <c r="J89" s="50" t="str">
        <f>IF(J12="","",J12)</f>
        <v>27. 9. 2024</v>
      </c>
      <c r="L89" s="29"/>
    </row>
    <row r="90" spans="2:47" s="1" customFormat="1" ht="6.95" customHeight="1" x14ac:dyDescent="0.2">
      <c r="B90" s="29"/>
      <c r="L90" s="29"/>
    </row>
    <row r="91" spans="2:47" s="1" customFormat="1" ht="15.2" customHeight="1" x14ac:dyDescent="0.2">
      <c r="B91" s="29"/>
      <c r="C91" s="24" t="s">
        <v>23</v>
      </c>
      <c r="F91" s="22" t="str">
        <f>E15</f>
        <v>U.S.Steel,s.r.o., Košice</v>
      </c>
      <c r="I91" s="24" t="s">
        <v>29</v>
      </c>
      <c r="J91" s="27" t="str">
        <f>E21</f>
        <v>Ing.Juríková</v>
      </c>
      <c r="L91" s="29"/>
    </row>
    <row r="92" spans="2:47" s="1" customFormat="1" ht="15.2" customHeight="1" x14ac:dyDescent="0.2">
      <c r="B92" s="29"/>
      <c r="C92" s="24" t="s">
        <v>27</v>
      </c>
      <c r="F92" s="22" t="str">
        <f>IF(E18="","",E18)</f>
        <v>Vyplň údaj</v>
      </c>
      <c r="I92" s="24" t="s">
        <v>32</v>
      </c>
      <c r="J92" s="27" t="str">
        <f>E24</f>
        <v xml:space="preserve"> 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111" t="s">
        <v>112</v>
      </c>
      <c r="D94" s="103"/>
      <c r="E94" s="103"/>
      <c r="F94" s="103"/>
      <c r="G94" s="103"/>
      <c r="H94" s="103"/>
      <c r="I94" s="103"/>
      <c r="J94" s="112" t="s">
        <v>113</v>
      </c>
      <c r="K94" s="103"/>
      <c r="L94" s="29"/>
    </row>
    <row r="95" spans="2:47" s="1" customFormat="1" ht="10.35" customHeight="1" x14ac:dyDescent="0.2">
      <c r="B95" s="29"/>
      <c r="L95" s="29"/>
    </row>
    <row r="96" spans="2:47" s="1" customFormat="1" ht="22.9" customHeight="1" x14ac:dyDescent="0.2">
      <c r="B96" s="29"/>
      <c r="C96" s="113" t="s">
        <v>114</v>
      </c>
      <c r="J96" s="64">
        <f>J131</f>
        <v>0</v>
      </c>
      <c r="L96" s="29"/>
      <c r="AU96" s="14" t="s">
        <v>115</v>
      </c>
    </row>
    <row r="97" spans="2:65" s="8" customFormat="1" ht="24.95" customHeight="1" x14ac:dyDescent="0.2">
      <c r="B97" s="114"/>
      <c r="D97" s="115" t="s">
        <v>116</v>
      </c>
      <c r="E97" s="116"/>
      <c r="F97" s="116"/>
      <c r="G97" s="116"/>
      <c r="H97" s="116"/>
      <c r="I97" s="116"/>
      <c r="J97" s="117">
        <f>J132</f>
        <v>0</v>
      </c>
      <c r="L97" s="114"/>
    </row>
    <row r="98" spans="2:65" s="9" customFormat="1" ht="19.899999999999999" customHeight="1" x14ac:dyDescent="0.2">
      <c r="B98" s="118"/>
      <c r="D98" s="119" t="s">
        <v>120</v>
      </c>
      <c r="E98" s="120"/>
      <c r="F98" s="120"/>
      <c r="G98" s="120"/>
      <c r="H98" s="120"/>
      <c r="I98" s="120"/>
      <c r="J98" s="121">
        <f>J133</f>
        <v>0</v>
      </c>
      <c r="L98" s="118"/>
    </row>
    <row r="99" spans="2:65" s="9" customFormat="1" ht="19.899999999999999" customHeight="1" x14ac:dyDescent="0.2">
      <c r="B99" s="118"/>
      <c r="D99" s="119" t="s">
        <v>122</v>
      </c>
      <c r="E99" s="120"/>
      <c r="F99" s="120"/>
      <c r="G99" s="120"/>
      <c r="H99" s="120"/>
      <c r="I99" s="120"/>
      <c r="J99" s="121">
        <f>J136</f>
        <v>0</v>
      </c>
      <c r="L99" s="118"/>
    </row>
    <row r="100" spans="2:65" s="8" customFormat="1" ht="24.95" customHeight="1" x14ac:dyDescent="0.2">
      <c r="B100" s="114"/>
      <c r="D100" s="115" t="s">
        <v>123</v>
      </c>
      <c r="E100" s="116"/>
      <c r="F100" s="116"/>
      <c r="G100" s="116"/>
      <c r="H100" s="116"/>
      <c r="I100" s="116"/>
      <c r="J100" s="117">
        <f>J138</f>
        <v>0</v>
      </c>
      <c r="L100" s="114"/>
    </row>
    <row r="101" spans="2:65" s="9" customFormat="1" ht="19.899999999999999" customHeight="1" x14ac:dyDescent="0.2">
      <c r="B101" s="118"/>
      <c r="D101" s="119" t="s">
        <v>334</v>
      </c>
      <c r="E101" s="120"/>
      <c r="F101" s="120"/>
      <c r="G101" s="120"/>
      <c r="H101" s="120"/>
      <c r="I101" s="120"/>
      <c r="J101" s="121">
        <f>J139</f>
        <v>0</v>
      </c>
      <c r="L101" s="118"/>
    </row>
    <row r="102" spans="2:65" s="1" customFormat="1" ht="21.75" customHeight="1" x14ac:dyDescent="0.2">
      <c r="B102" s="29"/>
      <c r="L102" s="29"/>
    </row>
    <row r="103" spans="2:65" s="1" customFormat="1" ht="6.95" customHeight="1" x14ac:dyDescent="0.2">
      <c r="B103" s="29"/>
      <c r="L103" s="29"/>
    </row>
    <row r="104" spans="2:65" s="1" customFormat="1" ht="29.25" customHeight="1" x14ac:dyDescent="0.2">
      <c r="B104" s="29"/>
      <c r="C104" s="113" t="s">
        <v>125</v>
      </c>
      <c r="J104" s="122">
        <f>ROUND(J105 + J106 + J107 + J108 + J109 + J110,2)</f>
        <v>0</v>
      </c>
      <c r="L104" s="29"/>
      <c r="N104" s="123" t="s">
        <v>39</v>
      </c>
    </row>
    <row r="105" spans="2:65" s="1" customFormat="1" ht="18" customHeight="1" x14ac:dyDescent="0.2">
      <c r="B105" s="124"/>
      <c r="C105" s="125"/>
      <c r="D105" s="239" t="s">
        <v>126</v>
      </c>
      <c r="E105" s="240"/>
      <c r="F105" s="240"/>
      <c r="G105" s="125"/>
      <c r="H105" s="125"/>
      <c r="I105" s="125"/>
      <c r="J105" s="127">
        <v>0</v>
      </c>
      <c r="K105" s="125"/>
      <c r="L105" s="124"/>
      <c r="M105" s="125"/>
      <c r="N105" s="128" t="s">
        <v>41</v>
      </c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9" t="s">
        <v>127</v>
      </c>
      <c r="AZ105" s="125"/>
      <c r="BA105" s="125"/>
      <c r="BB105" s="125"/>
      <c r="BC105" s="125"/>
      <c r="BD105" s="125"/>
      <c r="BE105" s="130">
        <f t="shared" ref="BE105:BE110" si="0">IF(N105="základná",J105,0)</f>
        <v>0</v>
      </c>
      <c r="BF105" s="130">
        <f t="shared" ref="BF105:BF110" si="1">IF(N105="znížená",J105,0)</f>
        <v>0</v>
      </c>
      <c r="BG105" s="130">
        <f t="shared" ref="BG105:BG110" si="2">IF(N105="zákl. prenesená",J105,0)</f>
        <v>0</v>
      </c>
      <c r="BH105" s="130">
        <f t="shared" ref="BH105:BH110" si="3">IF(N105="zníž. prenesená",J105,0)</f>
        <v>0</v>
      </c>
      <c r="BI105" s="130">
        <f t="shared" ref="BI105:BI110" si="4">IF(N105="nulová",J105,0)</f>
        <v>0</v>
      </c>
      <c r="BJ105" s="129" t="s">
        <v>88</v>
      </c>
      <c r="BK105" s="125"/>
      <c r="BL105" s="125"/>
      <c r="BM105" s="125"/>
    </row>
    <row r="106" spans="2:65" s="1" customFormat="1" ht="18" customHeight="1" x14ac:dyDescent="0.2">
      <c r="B106" s="124"/>
      <c r="C106" s="125"/>
      <c r="D106" s="239" t="s">
        <v>128</v>
      </c>
      <c r="E106" s="240"/>
      <c r="F106" s="240"/>
      <c r="G106" s="125"/>
      <c r="H106" s="125"/>
      <c r="I106" s="125"/>
      <c r="J106" s="127">
        <v>0</v>
      </c>
      <c r="K106" s="125"/>
      <c r="L106" s="124"/>
      <c r="M106" s="125"/>
      <c r="N106" s="128" t="s">
        <v>41</v>
      </c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5"/>
      <c r="AR106" s="125"/>
      <c r="AS106" s="125"/>
      <c r="AT106" s="125"/>
      <c r="AU106" s="125"/>
      <c r="AV106" s="125"/>
      <c r="AW106" s="125"/>
      <c r="AX106" s="125"/>
      <c r="AY106" s="129" t="s">
        <v>127</v>
      </c>
      <c r="AZ106" s="125"/>
      <c r="BA106" s="125"/>
      <c r="BB106" s="125"/>
      <c r="BC106" s="125"/>
      <c r="BD106" s="125"/>
      <c r="BE106" s="130">
        <f t="shared" si="0"/>
        <v>0</v>
      </c>
      <c r="BF106" s="130">
        <f t="shared" si="1"/>
        <v>0</v>
      </c>
      <c r="BG106" s="130">
        <f t="shared" si="2"/>
        <v>0</v>
      </c>
      <c r="BH106" s="130">
        <f t="shared" si="3"/>
        <v>0</v>
      </c>
      <c r="BI106" s="130">
        <f t="shared" si="4"/>
        <v>0</v>
      </c>
      <c r="BJ106" s="129" t="s">
        <v>88</v>
      </c>
      <c r="BK106" s="125"/>
      <c r="BL106" s="125"/>
      <c r="BM106" s="125"/>
    </row>
    <row r="107" spans="2:65" s="1" customFormat="1" ht="18" customHeight="1" x14ac:dyDescent="0.2">
      <c r="B107" s="124"/>
      <c r="C107" s="125"/>
      <c r="D107" s="239" t="s">
        <v>129</v>
      </c>
      <c r="E107" s="240"/>
      <c r="F107" s="240"/>
      <c r="G107" s="125"/>
      <c r="H107" s="125"/>
      <c r="I107" s="125"/>
      <c r="J107" s="127">
        <v>0</v>
      </c>
      <c r="K107" s="125"/>
      <c r="L107" s="124"/>
      <c r="M107" s="125"/>
      <c r="N107" s="128" t="s">
        <v>41</v>
      </c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9" t="s">
        <v>127</v>
      </c>
      <c r="AZ107" s="125"/>
      <c r="BA107" s="125"/>
      <c r="BB107" s="125"/>
      <c r="BC107" s="125"/>
      <c r="BD107" s="125"/>
      <c r="BE107" s="130">
        <f t="shared" si="0"/>
        <v>0</v>
      </c>
      <c r="BF107" s="130">
        <f t="shared" si="1"/>
        <v>0</v>
      </c>
      <c r="BG107" s="130">
        <f t="shared" si="2"/>
        <v>0</v>
      </c>
      <c r="BH107" s="130">
        <f t="shared" si="3"/>
        <v>0</v>
      </c>
      <c r="BI107" s="130">
        <f t="shared" si="4"/>
        <v>0</v>
      </c>
      <c r="BJ107" s="129" t="s">
        <v>88</v>
      </c>
      <c r="BK107" s="125"/>
      <c r="BL107" s="125"/>
      <c r="BM107" s="125"/>
    </row>
    <row r="108" spans="2:65" s="1" customFormat="1" ht="18" customHeight="1" x14ac:dyDescent="0.2">
      <c r="B108" s="124"/>
      <c r="C108" s="125"/>
      <c r="D108" s="239" t="s">
        <v>130</v>
      </c>
      <c r="E108" s="240"/>
      <c r="F108" s="240"/>
      <c r="G108" s="125"/>
      <c r="H108" s="125"/>
      <c r="I108" s="125"/>
      <c r="J108" s="127">
        <v>0</v>
      </c>
      <c r="K108" s="125"/>
      <c r="L108" s="124"/>
      <c r="M108" s="125"/>
      <c r="N108" s="128" t="s">
        <v>41</v>
      </c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9" t="s">
        <v>127</v>
      </c>
      <c r="AZ108" s="125"/>
      <c r="BA108" s="125"/>
      <c r="BB108" s="125"/>
      <c r="BC108" s="125"/>
      <c r="BD108" s="125"/>
      <c r="BE108" s="130">
        <f t="shared" si="0"/>
        <v>0</v>
      </c>
      <c r="BF108" s="130">
        <f t="shared" si="1"/>
        <v>0</v>
      </c>
      <c r="BG108" s="130">
        <f t="shared" si="2"/>
        <v>0</v>
      </c>
      <c r="BH108" s="130">
        <f t="shared" si="3"/>
        <v>0</v>
      </c>
      <c r="BI108" s="130">
        <f t="shared" si="4"/>
        <v>0</v>
      </c>
      <c r="BJ108" s="129" t="s">
        <v>88</v>
      </c>
      <c r="BK108" s="125"/>
      <c r="BL108" s="125"/>
      <c r="BM108" s="125"/>
    </row>
    <row r="109" spans="2:65" s="1" customFormat="1" ht="18" customHeight="1" x14ac:dyDescent="0.2">
      <c r="B109" s="124"/>
      <c r="C109" s="125"/>
      <c r="D109" s="239" t="s">
        <v>131</v>
      </c>
      <c r="E109" s="240"/>
      <c r="F109" s="240"/>
      <c r="G109" s="125"/>
      <c r="H109" s="125"/>
      <c r="I109" s="125"/>
      <c r="J109" s="127">
        <v>0</v>
      </c>
      <c r="K109" s="125"/>
      <c r="L109" s="124"/>
      <c r="M109" s="125"/>
      <c r="N109" s="128" t="s">
        <v>41</v>
      </c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9" t="s">
        <v>127</v>
      </c>
      <c r="AZ109" s="125"/>
      <c r="BA109" s="125"/>
      <c r="BB109" s="125"/>
      <c r="BC109" s="125"/>
      <c r="BD109" s="125"/>
      <c r="BE109" s="130">
        <f t="shared" si="0"/>
        <v>0</v>
      </c>
      <c r="BF109" s="130">
        <f t="shared" si="1"/>
        <v>0</v>
      </c>
      <c r="BG109" s="130">
        <f t="shared" si="2"/>
        <v>0</v>
      </c>
      <c r="BH109" s="130">
        <f t="shared" si="3"/>
        <v>0</v>
      </c>
      <c r="BI109" s="130">
        <f t="shared" si="4"/>
        <v>0</v>
      </c>
      <c r="BJ109" s="129" t="s">
        <v>88</v>
      </c>
      <c r="BK109" s="125"/>
      <c r="BL109" s="125"/>
      <c r="BM109" s="125"/>
    </row>
    <row r="110" spans="2:65" s="1" customFormat="1" ht="18" customHeight="1" x14ac:dyDescent="0.2">
      <c r="B110" s="124"/>
      <c r="C110" s="125"/>
      <c r="D110" s="126" t="s">
        <v>132</v>
      </c>
      <c r="E110" s="125"/>
      <c r="F110" s="125"/>
      <c r="G110" s="125"/>
      <c r="H110" s="125"/>
      <c r="I110" s="125"/>
      <c r="J110" s="127">
        <f>ROUND(J30*T110,2)</f>
        <v>0</v>
      </c>
      <c r="K110" s="125"/>
      <c r="L110" s="124"/>
      <c r="M110" s="125"/>
      <c r="N110" s="128" t="s">
        <v>41</v>
      </c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9" t="s">
        <v>133</v>
      </c>
      <c r="AZ110" s="125"/>
      <c r="BA110" s="125"/>
      <c r="BB110" s="125"/>
      <c r="BC110" s="125"/>
      <c r="BD110" s="125"/>
      <c r="BE110" s="130">
        <f t="shared" si="0"/>
        <v>0</v>
      </c>
      <c r="BF110" s="130">
        <f t="shared" si="1"/>
        <v>0</v>
      </c>
      <c r="BG110" s="130">
        <f t="shared" si="2"/>
        <v>0</v>
      </c>
      <c r="BH110" s="130">
        <f t="shared" si="3"/>
        <v>0</v>
      </c>
      <c r="BI110" s="130">
        <f t="shared" si="4"/>
        <v>0</v>
      </c>
      <c r="BJ110" s="129" t="s">
        <v>88</v>
      </c>
      <c r="BK110" s="125"/>
      <c r="BL110" s="125"/>
      <c r="BM110" s="125"/>
    </row>
    <row r="111" spans="2:65" s="1" customFormat="1" ht="11.25" x14ac:dyDescent="0.2">
      <c r="B111" s="29"/>
      <c r="L111" s="29"/>
    </row>
    <row r="112" spans="2:65" s="1" customFormat="1" ht="29.25" customHeight="1" x14ac:dyDescent="0.2">
      <c r="B112" s="29"/>
      <c r="C112" s="131" t="s">
        <v>134</v>
      </c>
      <c r="D112" s="103"/>
      <c r="E112" s="103"/>
      <c r="F112" s="103"/>
      <c r="G112" s="103"/>
      <c r="H112" s="103"/>
      <c r="I112" s="103"/>
      <c r="J112" s="132">
        <f>ROUND(J96+J104,2)</f>
        <v>0</v>
      </c>
      <c r="K112" s="103"/>
      <c r="L112" s="29"/>
    </row>
    <row r="113" spans="2:12" s="1" customFormat="1" ht="6.95" customHeight="1" x14ac:dyDescent="0.2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29"/>
    </row>
    <row r="117" spans="2:12" s="1" customFormat="1" ht="6.95" customHeight="1" x14ac:dyDescent="0.2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29"/>
    </row>
    <row r="118" spans="2:12" s="1" customFormat="1" ht="24.95" customHeight="1" x14ac:dyDescent="0.2">
      <c r="B118" s="29"/>
      <c r="C118" s="18" t="s">
        <v>135</v>
      </c>
      <c r="L118" s="29"/>
    </row>
    <row r="119" spans="2:12" s="1" customFormat="1" ht="6.95" customHeight="1" x14ac:dyDescent="0.2">
      <c r="B119" s="29"/>
      <c r="L119" s="29"/>
    </row>
    <row r="120" spans="2:12" s="1" customFormat="1" ht="12" customHeight="1" x14ac:dyDescent="0.2">
      <c r="B120" s="29"/>
      <c r="C120" s="24" t="s">
        <v>15</v>
      </c>
      <c r="L120" s="29"/>
    </row>
    <row r="121" spans="2:12" s="1" customFormat="1" ht="16.5" customHeight="1" x14ac:dyDescent="0.2">
      <c r="B121" s="29"/>
      <c r="E121" s="235" t="str">
        <f>E7</f>
        <v>Prípojky médií pre rozvojové územie DZ Energetika</v>
      </c>
      <c r="F121" s="236"/>
      <c r="G121" s="236"/>
      <c r="H121" s="236"/>
      <c r="L121" s="29"/>
    </row>
    <row r="122" spans="2:12" s="1" customFormat="1" ht="12" customHeight="1" x14ac:dyDescent="0.2">
      <c r="B122" s="29"/>
      <c r="C122" s="24" t="s">
        <v>105</v>
      </c>
      <c r="L122" s="29"/>
    </row>
    <row r="123" spans="2:12" s="1" customFormat="1" ht="16.5" customHeight="1" x14ac:dyDescent="0.2">
      <c r="B123" s="29"/>
      <c r="E123" s="192" t="str">
        <f>E9</f>
        <v>SO 205 - Prípojka pitnej vody</v>
      </c>
      <c r="F123" s="237"/>
      <c r="G123" s="237"/>
      <c r="H123" s="237"/>
      <c r="L123" s="29"/>
    </row>
    <row r="124" spans="2:12" s="1" customFormat="1" ht="6.95" customHeight="1" x14ac:dyDescent="0.2">
      <c r="B124" s="29"/>
      <c r="L124" s="29"/>
    </row>
    <row r="125" spans="2:12" s="1" customFormat="1" ht="12" customHeight="1" x14ac:dyDescent="0.2">
      <c r="B125" s="29"/>
      <c r="C125" s="24" t="s">
        <v>19</v>
      </c>
      <c r="F125" s="22" t="str">
        <f>F12</f>
        <v>U.S.Steel,s.r.o., Košice</v>
      </c>
      <c r="I125" s="24" t="s">
        <v>21</v>
      </c>
      <c r="J125" s="50" t="str">
        <f>IF(J12="","",J12)</f>
        <v>27. 9. 2024</v>
      </c>
      <c r="L125" s="29"/>
    </row>
    <row r="126" spans="2:12" s="1" customFormat="1" ht="6.95" customHeight="1" x14ac:dyDescent="0.2">
      <c r="B126" s="29"/>
      <c r="L126" s="29"/>
    </row>
    <row r="127" spans="2:12" s="1" customFormat="1" ht="15.2" customHeight="1" x14ac:dyDescent="0.2">
      <c r="B127" s="29"/>
      <c r="C127" s="24" t="s">
        <v>23</v>
      </c>
      <c r="F127" s="22" t="str">
        <f>E15</f>
        <v>U.S.Steel,s.r.o., Košice</v>
      </c>
      <c r="I127" s="24" t="s">
        <v>29</v>
      </c>
      <c r="J127" s="27" t="str">
        <f>E21</f>
        <v>Ing.Juríková</v>
      </c>
      <c r="L127" s="29"/>
    </row>
    <row r="128" spans="2:12" s="1" customFormat="1" ht="15.2" customHeight="1" x14ac:dyDescent="0.2">
      <c r="B128" s="29"/>
      <c r="C128" s="24" t="s">
        <v>27</v>
      </c>
      <c r="F128" s="22" t="str">
        <f>IF(E18="","",E18)</f>
        <v>Vyplň údaj</v>
      </c>
      <c r="I128" s="24" t="s">
        <v>32</v>
      </c>
      <c r="J128" s="27" t="str">
        <f>E24</f>
        <v xml:space="preserve"> </v>
      </c>
      <c r="L128" s="29"/>
    </row>
    <row r="129" spans="2:65" s="1" customFormat="1" ht="10.35" customHeight="1" x14ac:dyDescent="0.2">
      <c r="B129" s="29"/>
      <c r="L129" s="29"/>
    </row>
    <row r="130" spans="2:65" s="10" customFormat="1" ht="29.25" customHeight="1" x14ac:dyDescent="0.2">
      <c r="B130" s="133"/>
      <c r="C130" s="134" t="s">
        <v>136</v>
      </c>
      <c r="D130" s="135" t="s">
        <v>60</v>
      </c>
      <c r="E130" s="135" t="s">
        <v>56</v>
      </c>
      <c r="F130" s="135" t="s">
        <v>57</v>
      </c>
      <c r="G130" s="135" t="s">
        <v>137</v>
      </c>
      <c r="H130" s="135" t="s">
        <v>138</v>
      </c>
      <c r="I130" s="135" t="s">
        <v>139</v>
      </c>
      <c r="J130" s="136" t="s">
        <v>113</v>
      </c>
      <c r="K130" s="137" t="s">
        <v>140</v>
      </c>
      <c r="L130" s="133"/>
      <c r="M130" s="57" t="s">
        <v>1</v>
      </c>
      <c r="N130" s="58" t="s">
        <v>39</v>
      </c>
      <c r="O130" s="58" t="s">
        <v>141</v>
      </c>
      <c r="P130" s="58" t="s">
        <v>142</v>
      </c>
      <c r="Q130" s="58" t="s">
        <v>143</v>
      </c>
      <c r="R130" s="58" t="s">
        <v>144</v>
      </c>
      <c r="S130" s="58" t="s">
        <v>145</v>
      </c>
      <c r="T130" s="59" t="s">
        <v>146</v>
      </c>
    </row>
    <row r="131" spans="2:65" s="1" customFormat="1" ht="22.9" customHeight="1" x14ac:dyDescent="0.25">
      <c r="B131" s="29"/>
      <c r="C131" s="62" t="s">
        <v>109</v>
      </c>
      <c r="J131" s="138">
        <f>BK131</f>
        <v>0</v>
      </c>
      <c r="L131" s="29"/>
      <c r="M131" s="60"/>
      <c r="N131" s="51"/>
      <c r="O131" s="51"/>
      <c r="P131" s="139">
        <f>P132+P138</f>
        <v>0</v>
      </c>
      <c r="Q131" s="51"/>
      <c r="R131" s="139">
        <f>R132+R138</f>
        <v>3.5639575E-2</v>
      </c>
      <c r="S131" s="51"/>
      <c r="T131" s="140">
        <f>T132+T138</f>
        <v>0</v>
      </c>
      <c r="AT131" s="14" t="s">
        <v>74</v>
      </c>
      <c r="AU131" s="14" t="s">
        <v>115</v>
      </c>
      <c r="BK131" s="141">
        <f>BK132+BK138</f>
        <v>0</v>
      </c>
    </row>
    <row r="132" spans="2:65" s="11" customFormat="1" ht="25.9" customHeight="1" x14ac:dyDescent="0.2">
      <c r="B132" s="142"/>
      <c r="D132" s="143" t="s">
        <v>74</v>
      </c>
      <c r="E132" s="144" t="s">
        <v>147</v>
      </c>
      <c r="F132" s="144" t="s">
        <v>148</v>
      </c>
      <c r="I132" s="145"/>
      <c r="J132" s="146">
        <f>BK132</f>
        <v>0</v>
      </c>
      <c r="L132" s="142"/>
      <c r="M132" s="147"/>
      <c r="P132" s="148">
        <f>P133+P136</f>
        <v>0</v>
      </c>
      <c r="R132" s="148">
        <f>R133+R136</f>
        <v>3.7000000000000002E-3</v>
      </c>
      <c r="T132" s="149">
        <f>T133+T136</f>
        <v>0</v>
      </c>
      <c r="AR132" s="143" t="s">
        <v>82</v>
      </c>
      <c r="AT132" s="150" t="s">
        <v>74</v>
      </c>
      <c r="AU132" s="150" t="s">
        <v>75</v>
      </c>
      <c r="AY132" s="143" t="s">
        <v>149</v>
      </c>
      <c r="BK132" s="151">
        <f>BK133+BK136</f>
        <v>0</v>
      </c>
    </row>
    <row r="133" spans="2:65" s="11" customFormat="1" ht="22.9" customHeight="1" x14ac:dyDescent="0.2">
      <c r="B133" s="142"/>
      <c r="D133" s="143" t="s">
        <v>74</v>
      </c>
      <c r="E133" s="152" t="s">
        <v>180</v>
      </c>
      <c r="F133" s="152" t="s">
        <v>224</v>
      </c>
      <c r="I133" s="145"/>
      <c r="J133" s="153">
        <f>BK133</f>
        <v>0</v>
      </c>
      <c r="L133" s="142"/>
      <c r="M133" s="147"/>
      <c r="P133" s="148">
        <f>SUM(P134:P135)</f>
        <v>0</v>
      </c>
      <c r="R133" s="148">
        <f>SUM(R134:R135)</f>
        <v>3.7000000000000002E-3</v>
      </c>
      <c r="T133" s="149">
        <f>SUM(T134:T135)</f>
        <v>0</v>
      </c>
      <c r="AR133" s="143" t="s">
        <v>82</v>
      </c>
      <c r="AT133" s="150" t="s">
        <v>74</v>
      </c>
      <c r="AU133" s="150" t="s">
        <v>82</v>
      </c>
      <c r="AY133" s="143" t="s">
        <v>149</v>
      </c>
      <c r="BK133" s="151">
        <f>SUM(BK134:BK135)</f>
        <v>0</v>
      </c>
    </row>
    <row r="134" spans="2:65" s="1" customFormat="1" ht="33" customHeight="1" x14ac:dyDescent="0.2">
      <c r="B134" s="124"/>
      <c r="C134" s="154" t="s">
        <v>82</v>
      </c>
      <c r="D134" s="154" t="s">
        <v>151</v>
      </c>
      <c r="E134" s="155" t="s">
        <v>580</v>
      </c>
      <c r="F134" s="156" t="s">
        <v>581</v>
      </c>
      <c r="G134" s="157" t="s">
        <v>228</v>
      </c>
      <c r="H134" s="158">
        <v>1</v>
      </c>
      <c r="I134" s="159"/>
      <c r="J134" s="160">
        <f>ROUND(I134*H134,2)</f>
        <v>0</v>
      </c>
      <c r="K134" s="161"/>
      <c r="L134" s="29"/>
      <c r="M134" s="162" t="s">
        <v>1</v>
      </c>
      <c r="N134" s="123" t="s">
        <v>41</v>
      </c>
      <c r="P134" s="163">
        <f>O134*H134</f>
        <v>0</v>
      </c>
      <c r="Q134" s="163">
        <v>0</v>
      </c>
      <c r="R134" s="163">
        <f>Q134*H134</f>
        <v>0</v>
      </c>
      <c r="S134" s="163">
        <v>0</v>
      </c>
      <c r="T134" s="164">
        <f>S134*H134</f>
        <v>0</v>
      </c>
      <c r="AR134" s="165" t="s">
        <v>155</v>
      </c>
      <c r="AT134" s="165" t="s">
        <v>151</v>
      </c>
      <c r="AU134" s="165" t="s">
        <v>88</v>
      </c>
      <c r="AY134" s="14" t="s">
        <v>149</v>
      </c>
      <c r="BE134" s="166">
        <f>IF(N134="základná",J134,0)</f>
        <v>0</v>
      </c>
      <c r="BF134" s="166">
        <f>IF(N134="znížená",J134,0)</f>
        <v>0</v>
      </c>
      <c r="BG134" s="166">
        <f>IF(N134="zákl. prenesená",J134,0)</f>
        <v>0</v>
      </c>
      <c r="BH134" s="166">
        <f>IF(N134="zníž. prenesená",J134,0)</f>
        <v>0</v>
      </c>
      <c r="BI134" s="166">
        <f>IF(N134="nulová",J134,0)</f>
        <v>0</v>
      </c>
      <c r="BJ134" s="14" t="s">
        <v>88</v>
      </c>
      <c r="BK134" s="166">
        <f>ROUND(I134*H134,2)</f>
        <v>0</v>
      </c>
      <c r="BL134" s="14" t="s">
        <v>155</v>
      </c>
      <c r="BM134" s="165" t="s">
        <v>582</v>
      </c>
    </row>
    <row r="135" spans="2:65" s="1" customFormat="1" ht="33" customHeight="1" x14ac:dyDescent="0.2">
      <c r="B135" s="124"/>
      <c r="C135" s="175" t="s">
        <v>88</v>
      </c>
      <c r="D135" s="175" t="s">
        <v>192</v>
      </c>
      <c r="E135" s="176" t="s">
        <v>583</v>
      </c>
      <c r="F135" s="177" t="s">
        <v>584</v>
      </c>
      <c r="G135" s="178" t="s">
        <v>228</v>
      </c>
      <c r="H135" s="179">
        <v>1</v>
      </c>
      <c r="I135" s="180"/>
      <c r="J135" s="181">
        <f>ROUND(I135*H135,2)</f>
        <v>0</v>
      </c>
      <c r="K135" s="182"/>
      <c r="L135" s="183"/>
      <c r="M135" s="184" t="s">
        <v>1</v>
      </c>
      <c r="N135" s="185" t="s">
        <v>41</v>
      </c>
      <c r="P135" s="163">
        <f>O135*H135</f>
        <v>0</v>
      </c>
      <c r="Q135" s="163">
        <v>3.7000000000000002E-3</v>
      </c>
      <c r="R135" s="163">
        <f>Q135*H135</f>
        <v>3.7000000000000002E-3</v>
      </c>
      <c r="S135" s="163">
        <v>0</v>
      </c>
      <c r="T135" s="164">
        <f>S135*H135</f>
        <v>0</v>
      </c>
      <c r="AR135" s="165" t="s">
        <v>180</v>
      </c>
      <c r="AT135" s="165" t="s">
        <v>192</v>
      </c>
      <c r="AU135" s="165" t="s">
        <v>88</v>
      </c>
      <c r="AY135" s="14" t="s">
        <v>149</v>
      </c>
      <c r="BE135" s="166">
        <f>IF(N135="základná",J135,0)</f>
        <v>0</v>
      </c>
      <c r="BF135" s="166">
        <f>IF(N135="znížená",J135,0)</f>
        <v>0</v>
      </c>
      <c r="BG135" s="166">
        <f>IF(N135="zákl. prenesená",J135,0)</f>
        <v>0</v>
      </c>
      <c r="BH135" s="166">
        <f>IF(N135="zníž. prenesená",J135,0)</f>
        <v>0</v>
      </c>
      <c r="BI135" s="166">
        <f>IF(N135="nulová",J135,0)</f>
        <v>0</v>
      </c>
      <c r="BJ135" s="14" t="s">
        <v>88</v>
      </c>
      <c r="BK135" s="166">
        <f>ROUND(I135*H135,2)</f>
        <v>0</v>
      </c>
      <c r="BL135" s="14" t="s">
        <v>155</v>
      </c>
      <c r="BM135" s="165" t="s">
        <v>585</v>
      </c>
    </row>
    <row r="136" spans="2:65" s="11" customFormat="1" ht="22.9" customHeight="1" x14ac:dyDescent="0.2">
      <c r="B136" s="142"/>
      <c r="D136" s="143" t="s">
        <v>74</v>
      </c>
      <c r="E136" s="152" t="s">
        <v>296</v>
      </c>
      <c r="F136" s="152" t="s">
        <v>297</v>
      </c>
      <c r="I136" s="145"/>
      <c r="J136" s="153">
        <f>BK136</f>
        <v>0</v>
      </c>
      <c r="L136" s="142"/>
      <c r="M136" s="147"/>
      <c r="P136" s="148">
        <f>P137</f>
        <v>0</v>
      </c>
      <c r="R136" s="148">
        <f>R137</f>
        <v>0</v>
      </c>
      <c r="T136" s="149">
        <f>T137</f>
        <v>0</v>
      </c>
      <c r="AR136" s="143" t="s">
        <v>82</v>
      </c>
      <c r="AT136" s="150" t="s">
        <v>74</v>
      </c>
      <c r="AU136" s="150" t="s">
        <v>82</v>
      </c>
      <c r="AY136" s="143" t="s">
        <v>149</v>
      </c>
      <c r="BK136" s="151">
        <f>BK137</f>
        <v>0</v>
      </c>
    </row>
    <row r="137" spans="2:65" s="1" customFormat="1" ht="33" customHeight="1" x14ac:dyDescent="0.2">
      <c r="B137" s="124"/>
      <c r="C137" s="154" t="s">
        <v>160</v>
      </c>
      <c r="D137" s="154" t="s">
        <v>151</v>
      </c>
      <c r="E137" s="155" t="s">
        <v>299</v>
      </c>
      <c r="F137" s="156" t="s">
        <v>300</v>
      </c>
      <c r="G137" s="157" t="s">
        <v>183</v>
      </c>
      <c r="H137" s="158">
        <v>4.0000000000000001E-3</v>
      </c>
      <c r="I137" s="159"/>
      <c r="J137" s="160">
        <f>ROUND(I137*H137,2)</f>
        <v>0</v>
      </c>
      <c r="K137" s="161"/>
      <c r="L137" s="29"/>
      <c r="M137" s="162" t="s">
        <v>1</v>
      </c>
      <c r="N137" s="123" t="s">
        <v>41</v>
      </c>
      <c r="P137" s="163">
        <f>O137*H137</f>
        <v>0</v>
      </c>
      <c r="Q137" s="163">
        <v>0</v>
      </c>
      <c r="R137" s="163">
        <f>Q137*H137</f>
        <v>0</v>
      </c>
      <c r="S137" s="163">
        <v>0</v>
      </c>
      <c r="T137" s="164">
        <f>S137*H137</f>
        <v>0</v>
      </c>
      <c r="AR137" s="165" t="s">
        <v>155</v>
      </c>
      <c r="AT137" s="165" t="s">
        <v>151</v>
      </c>
      <c r="AU137" s="165" t="s">
        <v>88</v>
      </c>
      <c r="AY137" s="14" t="s">
        <v>149</v>
      </c>
      <c r="BE137" s="166">
        <f>IF(N137="základná",J137,0)</f>
        <v>0</v>
      </c>
      <c r="BF137" s="166">
        <f>IF(N137="znížená",J137,0)</f>
        <v>0</v>
      </c>
      <c r="BG137" s="166">
        <f>IF(N137="zákl. prenesená",J137,0)</f>
        <v>0</v>
      </c>
      <c r="BH137" s="166">
        <f>IF(N137="zníž. prenesená",J137,0)</f>
        <v>0</v>
      </c>
      <c r="BI137" s="166">
        <f>IF(N137="nulová",J137,0)</f>
        <v>0</v>
      </c>
      <c r="BJ137" s="14" t="s">
        <v>88</v>
      </c>
      <c r="BK137" s="166">
        <f>ROUND(I137*H137,2)</f>
        <v>0</v>
      </c>
      <c r="BL137" s="14" t="s">
        <v>155</v>
      </c>
      <c r="BM137" s="165" t="s">
        <v>586</v>
      </c>
    </row>
    <row r="138" spans="2:65" s="11" customFormat="1" ht="25.9" customHeight="1" x14ac:dyDescent="0.2">
      <c r="B138" s="142"/>
      <c r="D138" s="143" t="s">
        <v>74</v>
      </c>
      <c r="E138" s="144" t="s">
        <v>302</v>
      </c>
      <c r="F138" s="144" t="s">
        <v>303</v>
      </c>
      <c r="I138" s="145"/>
      <c r="J138" s="146">
        <f>BK138</f>
        <v>0</v>
      </c>
      <c r="L138" s="142"/>
      <c r="M138" s="147"/>
      <c r="P138" s="148">
        <f>P139</f>
        <v>0</v>
      </c>
      <c r="R138" s="148">
        <f>R139</f>
        <v>3.1939574999999998E-2</v>
      </c>
      <c r="T138" s="149">
        <f>T139</f>
        <v>0</v>
      </c>
      <c r="AR138" s="143" t="s">
        <v>88</v>
      </c>
      <c r="AT138" s="150" t="s">
        <v>74</v>
      </c>
      <c r="AU138" s="150" t="s">
        <v>75</v>
      </c>
      <c r="AY138" s="143" t="s">
        <v>149</v>
      </c>
      <c r="BK138" s="151">
        <f>BK139</f>
        <v>0</v>
      </c>
    </row>
    <row r="139" spans="2:65" s="11" customFormat="1" ht="22.9" customHeight="1" x14ac:dyDescent="0.2">
      <c r="B139" s="142"/>
      <c r="D139" s="143" t="s">
        <v>74</v>
      </c>
      <c r="E139" s="152" t="s">
        <v>445</v>
      </c>
      <c r="F139" s="152" t="s">
        <v>446</v>
      </c>
      <c r="I139" s="145"/>
      <c r="J139" s="153">
        <f>BK139</f>
        <v>0</v>
      </c>
      <c r="L139" s="142"/>
      <c r="M139" s="147"/>
      <c r="P139" s="148">
        <f>SUM(P140:P155)</f>
        <v>0</v>
      </c>
      <c r="R139" s="148">
        <f>SUM(R140:R155)</f>
        <v>3.1939574999999998E-2</v>
      </c>
      <c r="T139" s="149">
        <f>SUM(T140:T155)</f>
        <v>0</v>
      </c>
      <c r="AR139" s="143" t="s">
        <v>88</v>
      </c>
      <c r="AT139" s="150" t="s">
        <v>74</v>
      </c>
      <c r="AU139" s="150" t="s">
        <v>82</v>
      </c>
      <c r="AY139" s="143" t="s">
        <v>149</v>
      </c>
      <c r="BK139" s="151">
        <f>SUM(BK140:BK155)</f>
        <v>0</v>
      </c>
    </row>
    <row r="140" spans="2:65" s="1" customFormat="1" ht="33" customHeight="1" x14ac:dyDescent="0.2">
      <c r="B140" s="124"/>
      <c r="C140" s="154" t="s">
        <v>155</v>
      </c>
      <c r="D140" s="154" t="s">
        <v>151</v>
      </c>
      <c r="E140" s="155" t="s">
        <v>587</v>
      </c>
      <c r="F140" s="156" t="s">
        <v>588</v>
      </c>
      <c r="G140" s="157" t="s">
        <v>233</v>
      </c>
      <c r="H140" s="158">
        <v>1</v>
      </c>
      <c r="I140" s="159"/>
      <c r="J140" s="160">
        <f t="shared" ref="J140:J147" si="5">ROUND(I140*H140,2)</f>
        <v>0</v>
      </c>
      <c r="K140" s="161"/>
      <c r="L140" s="29"/>
      <c r="M140" s="162" t="s">
        <v>1</v>
      </c>
      <c r="N140" s="123" t="s">
        <v>41</v>
      </c>
      <c r="P140" s="163">
        <f t="shared" ref="P140:P147" si="6">O140*H140</f>
        <v>0</v>
      </c>
      <c r="Q140" s="163">
        <v>1.6619E-3</v>
      </c>
      <c r="R140" s="163">
        <f t="shared" ref="R140:R147" si="7">Q140*H140</f>
        <v>1.6619E-3</v>
      </c>
      <c r="S140" s="163">
        <v>0</v>
      </c>
      <c r="T140" s="164">
        <f t="shared" ref="T140:T147" si="8">S140*H140</f>
        <v>0</v>
      </c>
      <c r="AR140" s="165" t="s">
        <v>220</v>
      </c>
      <c r="AT140" s="165" t="s">
        <v>151</v>
      </c>
      <c r="AU140" s="165" t="s">
        <v>88</v>
      </c>
      <c r="AY140" s="14" t="s">
        <v>149</v>
      </c>
      <c r="BE140" s="166">
        <f t="shared" ref="BE140:BE147" si="9">IF(N140="základná",J140,0)</f>
        <v>0</v>
      </c>
      <c r="BF140" s="166">
        <f t="shared" ref="BF140:BF147" si="10">IF(N140="znížená",J140,0)</f>
        <v>0</v>
      </c>
      <c r="BG140" s="166">
        <f t="shared" ref="BG140:BG147" si="11">IF(N140="zákl. prenesená",J140,0)</f>
        <v>0</v>
      </c>
      <c r="BH140" s="166">
        <f t="shared" ref="BH140:BH147" si="12">IF(N140="zníž. prenesená",J140,0)</f>
        <v>0</v>
      </c>
      <c r="BI140" s="166">
        <f t="shared" ref="BI140:BI147" si="13">IF(N140="nulová",J140,0)</f>
        <v>0</v>
      </c>
      <c r="BJ140" s="14" t="s">
        <v>88</v>
      </c>
      <c r="BK140" s="166">
        <f t="shared" ref="BK140:BK147" si="14">ROUND(I140*H140,2)</f>
        <v>0</v>
      </c>
      <c r="BL140" s="14" t="s">
        <v>220</v>
      </c>
      <c r="BM140" s="165" t="s">
        <v>589</v>
      </c>
    </row>
    <row r="141" spans="2:65" s="1" customFormat="1" ht="33" customHeight="1" x14ac:dyDescent="0.2">
      <c r="B141" s="124"/>
      <c r="C141" s="154" t="s">
        <v>168</v>
      </c>
      <c r="D141" s="154" t="s">
        <v>151</v>
      </c>
      <c r="E141" s="155" t="s">
        <v>590</v>
      </c>
      <c r="F141" s="156" t="s">
        <v>591</v>
      </c>
      <c r="G141" s="157" t="s">
        <v>233</v>
      </c>
      <c r="H141" s="158">
        <v>0.5</v>
      </c>
      <c r="I141" s="159"/>
      <c r="J141" s="160">
        <f t="shared" si="5"/>
        <v>0</v>
      </c>
      <c r="K141" s="161"/>
      <c r="L141" s="29"/>
      <c r="M141" s="162" t="s">
        <v>1</v>
      </c>
      <c r="N141" s="123" t="s">
        <v>41</v>
      </c>
      <c r="P141" s="163">
        <f t="shared" si="6"/>
        <v>0</v>
      </c>
      <c r="Q141" s="163">
        <v>4.6518599999999998E-3</v>
      </c>
      <c r="R141" s="163">
        <f t="shared" si="7"/>
        <v>2.3259299999999999E-3</v>
      </c>
      <c r="S141" s="163">
        <v>0</v>
      </c>
      <c r="T141" s="164">
        <f t="shared" si="8"/>
        <v>0</v>
      </c>
      <c r="AR141" s="165" t="s">
        <v>220</v>
      </c>
      <c r="AT141" s="165" t="s">
        <v>151</v>
      </c>
      <c r="AU141" s="165" t="s">
        <v>88</v>
      </c>
      <c r="AY141" s="14" t="s">
        <v>149</v>
      </c>
      <c r="BE141" s="166">
        <f t="shared" si="9"/>
        <v>0</v>
      </c>
      <c r="BF141" s="166">
        <f t="shared" si="10"/>
        <v>0</v>
      </c>
      <c r="BG141" s="166">
        <f t="shared" si="11"/>
        <v>0</v>
      </c>
      <c r="BH141" s="166">
        <f t="shared" si="12"/>
        <v>0</v>
      </c>
      <c r="BI141" s="166">
        <f t="shared" si="13"/>
        <v>0</v>
      </c>
      <c r="BJ141" s="14" t="s">
        <v>88</v>
      </c>
      <c r="BK141" s="166">
        <f t="shared" si="14"/>
        <v>0</v>
      </c>
      <c r="BL141" s="14" t="s">
        <v>220</v>
      </c>
      <c r="BM141" s="165" t="s">
        <v>592</v>
      </c>
    </row>
    <row r="142" spans="2:65" s="1" customFormat="1" ht="33" customHeight="1" x14ac:dyDescent="0.2">
      <c r="B142" s="124"/>
      <c r="C142" s="154" t="s">
        <v>172</v>
      </c>
      <c r="D142" s="154" t="s">
        <v>151</v>
      </c>
      <c r="E142" s="155" t="s">
        <v>448</v>
      </c>
      <c r="F142" s="156" t="s">
        <v>449</v>
      </c>
      <c r="G142" s="157" t="s">
        <v>233</v>
      </c>
      <c r="H142" s="158">
        <v>1.5</v>
      </c>
      <c r="I142" s="159"/>
      <c r="J142" s="160">
        <f t="shared" si="5"/>
        <v>0</v>
      </c>
      <c r="K142" s="161"/>
      <c r="L142" s="29"/>
      <c r="M142" s="162" t="s">
        <v>1</v>
      </c>
      <c r="N142" s="123" t="s">
        <v>41</v>
      </c>
      <c r="P142" s="163">
        <f t="shared" si="6"/>
        <v>0</v>
      </c>
      <c r="Q142" s="163">
        <v>6.5930499999999996E-3</v>
      </c>
      <c r="R142" s="163">
        <f t="shared" si="7"/>
        <v>9.8895749999999994E-3</v>
      </c>
      <c r="S142" s="163">
        <v>0</v>
      </c>
      <c r="T142" s="164">
        <f t="shared" si="8"/>
        <v>0</v>
      </c>
      <c r="AR142" s="165" t="s">
        <v>220</v>
      </c>
      <c r="AT142" s="165" t="s">
        <v>151</v>
      </c>
      <c r="AU142" s="165" t="s">
        <v>88</v>
      </c>
      <c r="AY142" s="14" t="s">
        <v>149</v>
      </c>
      <c r="BE142" s="166">
        <f t="shared" si="9"/>
        <v>0</v>
      </c>
      <c r="BF142" s="166">
        <f t="shared" si="10"/>
        <v>0</v>
      </c>
      <c r="BG142" s="166">
        <f t="shared" si="11"/>
        <v>0</v>
      </c>
      <c r="BH142" s="166">
        <f t="shared" si="12"/>
        <v>0</v>
      </c>
      <c r="BI142" s="166">
        <f t="shared" si="13"/>
        <v>0</v>
      </c>
      <c r="BJ142" s="14" t="s">
        <v>88</v>
      </c>
      <c r="BK142" s="166">
        <f t="shared" si="14"/>
        <v>0</v>
      </c>
      <c r="BL142" s="14" t="s">
        <v>220</v>
      </c>
      <c r="BM142" s="165" t="s">
        <v>593</v>
      </c>
    </row>
    <row r="143" spans="2:65" s="1" customFormat="1" ht="24.2" customHeight="1" x14ac:dyDescent="0.2">
      <c r="B143" s="124"/>
      <c r="C143" s="154" t="s">
        <v>176</v>
      </c>
      <c r="D143" s="154" t="s">
        <v>151</v>
      </c>
      <c r="E143" s="155" t="s">
        <v>594</v>
      </c>
      <c r="F143" s="156" t="s">
        <v>595</v>
      </c>
      <c r="G143" s="157" t="s">
        <v>228</v>
      </c>
      <c r="H143" s="158">
        <v>2</v>
      </c>
      <c r="I143" s="159"/>
      <c r="J143" s="160">
        <f t="shared" si="5"/>
        <v>0</v>
      </c>
      <c r="K143" s="161"/>
      <c r="L143" s="29"/>
      <c r="M143" s="162" t="s">
        <v>1</v>
      </c>
      <c r="N143" s="123" t="s">
        <v>41</v>
      </c>
      <c r="P143" s="163">
        <f t="shared" si="6"/>
        <v>0</v>
      </c>
      <c r="Q143" s="163">
        <v>2.2670000000000001E-5</v>
      </c>
      <c r="R143" s="163">
        <f t="shared" si="7"/>
        <v>4.5340000000000003E-5</v>
      </c>
      <c r="S143" s="163">
        <v>0</v>
      </c>
      <c r="T143" s="164">
        <f t="shared" si="8"/>
        <v>0</v>
      </c>
      <c r="AR143" s="165" t="s">
        <v>220</v>
      </c>
      <c r="AT143" s="165" t="s">
        <v>151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220</v>
      </c>
      <c r="BM143" s="165" t="s">
        <v>596</v>
      </c>
    </row>
    <row r="144" spans="2:65" s="1" customFormat="1" ht="16.5" customHeight="1" x14ac:dyDescent="0.2">
      <c r="B144" s="124"/>
      <c r="C144" s="175" t="s">
        <v>180</v>
      </c>
      <c r="D144" s="175" t="s">
        <v>192</v>
      </c>
      <c r="E144" s="176" t="s">
        <v>597</v>
      </c>
      <c r="F144" s="177" t="s">
        <v>598</v>
      </c>
      <c r="G144" s="178" t="s">
        <v>228</v>
      </c>
      <c r="H144" s="179">
        <v>2</v>
      </c>
      <c r="I144" s="180"/>
      <c r="J144" s="181">
        <f t="shared" si="5"/>
        <v>0</v>
      </c>
      <c r="K144" s="182"/>
      <c r="L144" s="183"/>
      <c r="M144" s="184" t="s">
        <v>1</v>
      </c>
      <c r="N144" s="185" t="s">
        <v>41</v>
      </c>
      <c r="P144" s="163">
        <f t="shared" si="6"/>
        <v>0</v>
      </c>
      <c r="Q144" s="163">
        <v>8.0000000000000007E-5</v>
      </c>
      <c r="R144" s="163">
        <f t="shared" si="7"/>
        <v>1.6000000000000001E-4</v>
      </c>
      <c r="S144" s="163">
        <v>0</v>
      </c>
      <c r="T144" s="164">
        <f t="shared" si="8"/>
        <v>0</v>
      </c>
      <c r="AR144" s="165" t="s">
        <v>288</v>
      </c>
      <c r="AT144" s="165" t="s">
        <v>192</v>
      </c>
      <c r="AU144" s="165" t="s">
        <v>88</v>
      </c>
      <c r="AY144" s="14" t="s">
        <v>149</v>
      </c>
      <c r="BE144" s="166">
        <f t="shared" si="9"/>
        <v>0</v>
      </c>
      <c r="BF144" s="166">
        <f t="shared" si="10"/>
        <v>0</v>
      </c>
      <c r="BG144" s="166">
        <f t="shared" si="11"/>
        <v>0</v>
      </c>
      <c r="BH144" s="166">
        <f t="shared" si="12"/>
        <v>0</v>
      </c>
      <c r="BI144" s="166">
        <f t="shared" si="13"/>
        <v>0</v>
      </c>
      <c r="BJ144" s="14" t="s">
        <v>88</v>
      </c>
      <c r="BK144" s="166">
        <f t="shared" si="14"/>
        <v>0</v>
      </c>
      <c r="BL144" s="14" t="s">
        <v>220</v>
      </c>
      <c r="BM144" s="165" t="s">
        <v>599</v>
      </c>
    </row>
    <row r="145" spans="2:65" s="1" customFormat="1" ht="24.2" customHeight="1" x14ac:dyDescent="0.2">
      <c r="B145" s="124"/>
      <c r="C145" s="154" t="s">
        <v>187</v>
      </c>
      <c r="D145" s="154" t="s">
        <v>151</v>
      </c>
      <c r="E145" s="155" t="s">
        <v>600</v>
      </c>
      <c r="F145" s="156" t="s">
        <v>601</v>
      </c>
      <c r="G145" s="157" t="s">
        <v>228</v>
      </c>
      <c r="H145" s="158">
        <v>1</v>
      </c>
      <c r="I145" s="159"/>
      <c r="J145" s="160">
        <f t="shared" si="5"/>
        <v>0</v>
      </c>
      <c r="K145" s="161"/>
      <c r="L145" s="29"/>
      <c r="M145" s="162" t="s">
        <v>1</v>
      </c>
      <c r="N145" s="123" t="s">
        <v>41</v>
      </c>
      <c r="P145" s="163">
        <f t="shared" si="6"/>
        <v>0</v>
      </c>
      <c r="Q145" s="163">
        <v>6.3670000000000005E-5</v>
      </c>
      <c r="R145" s="163">
        <f t="shared" si="7"/>
        <v>6.3670000000000005E-5</v>
      </c>
      <c r="S145" s="163">
        <v>0</v>
      </c>
      <c r="T145" s="164">
        <f t="shared" si="8"/>
        <v>0</v>
      </c>
      <c r="AR145" s="165" t="s">
        <v>220</v>
      </c>
      <c r="AT145" s="165" t="s">
        <v>151</v>
      </c>
      <c r="AU145" s="165" t="s">
        <v>88</v>
      </c>
      <c r="AY145" s="14" t="s">
        <v>149</v>
      </c>
      <c r="BE145" s="166">
        <f t="shared" si="9"/>
        <v>0</v>
      </c>
      <c r="BF145" s="166">
        <f t="shared" si="10"/>
        <v>0</v>
      </c>
      <c r="BG145" s="166">
        <f t="shared" si="11"/>
        <v>0</v>
      </c>
      <c r="BH145" s="166">
        <f t="shared" si="12"/>
        <v>0</v>
      </c>
      <c r="BI145" s="166">
        <f t="shared" si="13"/>
        <v>0</v>
      </c>
      <c r="BJ145" s="14" t="s">
        <v>88</v>
      </c>
      <c r="BK145" s="166">
        <f t="shared" si="14"/>
        <v>0</v>
      </c>
      <c r="BL145" s="14" t="s">
        <v>220</v>
      </c>
      <c r="BM145" s="165" t="s">
        <v>602</v>
      </c>
    </row>
    <row r="146" spans="2:65" s="1" customFormat="1" ht="16.5" customHeight="1" x14ac:dyDescent="0.2">
      <c r="B146" s="124"/>
      <c r="C146" s="175" t="s">
        <v>191</v>
      </c>
      <c r="D146" s="175" t="s">
        <v>192</v>
      </c>
      <c r="E146" s="176" t="s">
        <v>603</v>
      </c>
      <c r="F146" s="177" t="s">
        <v>604</v>
      </c>
      <c r="G146" s="178" t="s">
        <v>228</v>
      </c>
      <c r="H146" s="179">
        <v>1</v>
      </c>
      <c r="I146" s="180"/>
      <c r="J146" s="181">
        <f t="shared" si="5"/>
        <v>0</v>
      </c>
      <c r="K146" s="182"/>
      <c r="L146" s="183"/>
      <c r="M146" s="184" t="s">
        <v>1</v>
      </c>
      <c r="N146" s="185" t="s">
        <v>41</v>
      </c>
      <c r="P146" s="163">
        <f t="shared" si="6"/>
        <v>0</v>
      </c>
      <c r="Q146" s="163">
        <v>3.5000000000000001E-3</v>
      </c>
      <c r="R146" s="163">
        <f t="shared" si="7"/>
        <v>3.5000000000000001E-3</v>
      </c>
      <c r="S146" s="163">
        <v>0</v>
      </c>
      <c r="T146" s="164">
        <f t="shared" si="8"/>
        <v>0</v>
      </c>
      <c r="AR146" s="165" t="s">
        <v>288</v>
      </c>
      <c r="AT146" s="165" t="s">
        <v>192</v>
      </c>
      <c r="AU146" s="165" t="s">
        <v>88</v>
      </c>
      <c r="AY146" s="14" t="s">
        <v>149</v>
      </c>
      <c r="BE146" s="166">
        <f t="shared" si="9"/>
        <v>0</v>
      </c>
      <c r="BF146" s="166">
        <f t="shared" si="10"/>
        <v>0</v>
      </c>
      <c r="BG146" s="166">
        <f t="shared" si="11"/>
        <v>0</v>
      </c>
      <c r="BH146" s="166">
        <f t="shared" si="12"/>
        <v>0</v>
      </c>
      <c r="BI146" s="166">
        <f t="shared" si="13"/>
        <v>0</v>
      </c>
      <c r="BJ146" s="14" t="s">
        <v>88</v>
      </c>
      <c r="BK146" s="166">
        <f t="shared" si="14"/>
        <v>0</v>
      </c>
      <c r="BL146" s="14" t="s">
        <v>220</v>
      </c>
      <c r="BM146" s="165" t="s">
        <v>605</v>
      </c>
    </row>
    <row r="147" spans="2:65" s="1" customFormat="1" ht="24.2" customHeight="1" x14ac:dyDescent="0.2">
      <c r="B147" s="124"/>
      <c r="C147" s="154" t="s">
        <v>197</v>
      </c>
      <c r="D147" s="154" t="s">
        <v>151</v>
      </c>
      <c r="E147" s="155" t="s">
        <v>452</v>
      </c>
      <c r="F147" s="156" t="s">
        <v>453</v>
      </c>
      <c r="G147" s="157" t="s">
        <v>228</v>
      </c>
      <c r="H147" s="158">
        <v>2</v>
      </c>
      <c r="I147" s="159"/>
      <c r="J147" s="160">
        <f t="shared" si="5"/>
        <v>0</v>
      </c>
      <c r="K147" s="161"/>
      <c r="L147" s="29"/>
      <c r="M147" s="162" t="s">
        <v>1</v>
      </c>
      <c r="N147" s="123" t="s">
        <v>41</v>
      </c>
      <c r="P147" s="163">
        <f t="shared" si="6"/>
        <v>0</v>
      </c>
      <c r="Q147" s="163">
        <v>6.9720000000000003E-5</v>
      </c>
      <c r="R147" s="163">
        <f t="shared" si="7"/>
        <v>1.3944000000000001E-4</v>
      </c>
      <c r="S147" s="163">
        <v>0</v>
      </c>
      <c r="T147" s="164">
        <f t="shared" si="8"/>
        <v>0</v>
      </c>
      <c r="AR147" s="165" t="s">
        <v>220</v>
      </c>
      <c r="AT147" s="165" t="s">
        <v>151</v>
      </c>
      <c r="AU147" s="165" t="s">
        <v>88</v>
      </c>
      <c r="AY147" s="14" t="s">
        <v>149</v>
      </c>
      <c r="BE147" s="166">
        <f t="shared" si="9"/>
        <v>0</v>
      </c>
      <c r="BF147" s="166">
        <f t="shared" si="10"/>
        <v>0</v>
      </c>
      <c r="BG147" s="166">
        <f t="shared" si="11"/>
        <v>0</v>
      </c>
      <c r="BH147" s="166">
        <f t="shared" si="12"/>
        <v>0</v>
      </c>
      <c r="BI147" s="166">
        <f t="shared" si="13"/>
        <v>0</v>
      </c>
      <c r="BJ147" s="14" t="s">
        <v>88</v>
      </c>
      <c r="BK147" s="166">
        <f t="shared" si="14"/>
        <v>0</v>
      </c>
      <c r="BL147" s="14" t="s">
        <v>220</v>
      </c>
      <c r="BM147" s="165" t="s">
        <v>606</v>
      </c>
    </row>
    <row r="148" spans="2:65" s="12" customFormat="1" ht="11.25" x14ac:dyDescent="0.2">
      <c r="B148" s="167"/>
      <c r="D148" s="168" t="s">
        <v>185</v>
      </c>
      <c r="E148" s="169" t="s">
        <v>1</v>
      </c>
      <c r="F148" s="170" t="s">
        <v>521</v>
      </c>
      <c r="H148" s="171">
        <v>2</v>
      </c>
      <c r="I148" s="172"/>
      <c r="L148" s="167"/>
      <c r="M148" s="173"/>
      <c r="T148" s="174"/>
      <c r="AT148" s="169" t="s">
        <v>185</v>
      </c>
      <c r="AU148" s="169" t="s">
        <v>88</v>
      </c>
      <c r="AV148" s="12" t="s">
        <v>88</v>
      </c>
      <c r="AW148" s="12" t="s">
        <v>31</v>
      </c>
      <c r="AX148" s="12" t="s">
        <v>82</v>
      </c>
      <c r="AY148" s="169" t="s">
        <v>149</v>
      </c>
    </row>
    <row r="149" spans="2:65" s="1" customFormat="1" ht="16.5" customHeight="1" x14ac:dyDescent="0.2">
      <c r="B149" s="124"/>
      <c r="C149" s="175" t="s">
        <v>201</v>
      </c>
      <c r="D149" s="175" t="s">
        <v>192</v>
      </c>
      <c r="E149" s="176" t="s">
        <v>456</v>
      </c>
      <c r="F149" s="177" t="s">
        <v>457</v>
      </c>
      <c r="G149" s="178" t="s">
        <v>228</v>
      </c>
      <c r="H149" s="179">
        <v>1</v>
      </c>
      <c r="I149" s="180"/>
      <c r="J149" s="181">
        <f t="shared" ref="J149:J155" si="15">ROUND(I149*H149,2)</f>
        <v>0</v>
      </c>
      <c r="K149" s="182"/>
      <c r="L149" s="183"/>
      <c r="M149" s="184" t="s">
        <v>1</v>
      </c>
      <c r="N149" s="185" t="s">
        <v>41</v>
      </c>
      <c r="P149" s="163">
        <f t="shared" ref="P149:P155" si="16">O149*H149</f>
        <v>0</v>
      </c>
      <c r="Q149" s="163">
        <v>5.1900000000000002E-3</v>
      </c>
      <c r="R149" s="163">
        <f t="shared" ref="R149:R155" si="17">Q149*H149</f>
        <v>5.1900000000000002E-3</v>
      </c>
      <c r="S149" s="163">
        <v>0</v>
      </c>
      <c r="T149" s="164">
        <f t="shared" ref="T149:T155" si="18">S149*H149</f>
        <v>0</v>
      </c>
      <c r="AR149" s="165" t="s">
        <v>288</v>
      </c>
      <c r="AT149" s="165" t="s">
        <v>192</v>
      </c>
      <c r="AU149" s="165" t="s">
        <v>88</v>
      </c>
      <c r="AY149" s="14" t="s">
        <v>149</v>
      </c>
      <c r="BE149" s="166">
        <f t="shared" ref="BE149:BE155" si="19">IF(N149="základná",J149,0)</f>
        <v>0</v>
      </c>
      <c r="BF149" s="166">
        <f t="shared" ref="BF149:BF155" si="20">IF(N149="znížená",J149,0)</f>
        <v>0</v>
      </c>
      <c r="BG149" s="166">
        <f t="shared" ref="BG149:BG155" si="21">IF(N149="zákl. prenesená",J149,0)</f>
        <v>0</v>
      </c>
      <c r="BH149" s="166">
        <f t="shared" ref="BH149:BH155" si="22">IF(N149="zníž. prenesená",J149,0)</f>
        <v>0</v>
      </c>
      <c r="BI149" s="166">
        <f t="shared" ref="BI149:BI155" si="23">IF(N149="nulová",J149,0)</f>
        <v>0</v>
      </c>
      <c r="BJ149" s="14" t="s">
        <v>88</v>
      </c>
      <c r="BK149" s="166">
        <f t="shared" ref="BK149:BK155" si="24">ROUND(I149*H149,2)</f>
        <v>0</v>
      </c>
      <c r="BL149" s="14" t="s">
        <v>220</v>
      </c>
      <c r="BM149" s="165" t="s">
        <v>607</v>
      </c>
    </row>
    <row r="150" spans="2:65" s="1" customFormat="1" ht="24.2" customHeight="1" x14ac:dyDescent="0.2">
      <c r="B150" s="124"/>
      <c r="C150" s="175" t="s">
        <v>207</v>
      </c>
      <c r="D150" s="175" t="s">
        <v>192</v>
      </c>
      <c r="E150" s="176" t="s">
        <v>608</v>
      </c>
      <c r="F150" s="177" t="s">
        <v>609</v>
      </c>
      <c r="G150" s="178" t="s">
        <v>228</v>
      </c>
      <c r="H150" s="179">
        <v>1</v>
      </c>
      <c r="I150" s="180"/>
      <c r="J150" s="181">
        <f t="shared" si="15"/>
        <v>0</v>
      </c>
      <c r="K150" s="182"/>
      <c r="L150" s="183"/>
      <c r="M150" s="184" t="s">
        <v>1</v>
      </c>
      <c r="N150" s="185" t="s">
        <v>41</v>
      </c>
      <c r="P150" s="163">
        <f t="shared" si="16"/>
        <v>0</v>
      </c>
      <c r="Q150" s="163">
        <v>4.1000000000000003E-3</v>
      </c>
      <c r="R150" s="163">
        <f t="shared" si="17"/>
        <v>4.1000000000000003E-3</v>
      </c>
      <c r="S150" s="163">
        <v>0</v>
      </c>
      <c r="T150" s="164">
        <f t="shared" si="18"/>
        <v>0</v>
      </c>
      <c r="AR150" s="165" t="s">
        <v>288</v>
      </c>
      <c r="AT150" s="165" t="s">
        <v>192</v>
      </c>
      <c r="AU150" s="165" t="s">
        <v>88</v>
      </c>
      <c r="AY150" s="14" t="s">
        <v>149</v>
      </c>
      <c r="BE150" s="166">
        <f t="shared" si="19"/>
        <v>0</v>
      </c>
      <c r="BF150" s="166">
        <f t="shared" si="20"/>
        <v>0</v>
      </c>
      <c r="BG150" s="166">
        <f t="shared" si="21"/>
        <v>0</v>
      </c>
      <c r="BH150" s="166">
        <f t="shared" si="22"/>
        <v>0</v>
      </c>
      <c r="BI150" s="166">
        <f t="shared" si="23"/>
        <v>0</v>
      </c>
      <c r="BJ150" s="14" t="s">
        <v>88</v>
      </c>
      <c r="BK150" s="166">
        <f t="shared" si="24"/>
        <v>0</v>
      </c>
      <c r="BL150" s="14" t="s">
        <v>220</v>
      </c>
      <c r="BM150" s="165" t="s">
        <v>610</v>
      </c>
    </row>
    <row r="151" spans="2:65" s="1" customFormat="1" ht="16.5" customHeight="1" x14ac:dyDescent="0.2">
      <c r="B151" s="124"/>
      <c r="C151" s="154" t="s">
        <v>211</v>
      </c>
      <c r="D151" s="154" t="s">
        <v>151</v>
      </c>
      <c r="E151" s="155" t="s">
        <v>611</v>
      </c>
      <c r="F151" s="156" t="s">
        <v>612</v>
      </c>
      <c r="G151" s="157" t="s">
        <v>228</v>
      </c>
      <c r="H151" s="158">
        <v>1</v>
      </c>
      <c r="I151" s="159"/>
      <c r="J151" s="160">
        <f t="shared" si="15"/>
        <v>0</v>
      </c>
      <c r="K151" s="161"/>
      <c r="L151" s="29"/>
      <c r="M151" s="162" t="s">
        <v>1</v>
      </c>
      <c r="N151" s="123" t="s">
        <v>41</v>
      </c>
      <c r="P151" s="163">
        <f t="shared" si="16"/>
        <v>0</v>
      </c>
      <c r="Q151" s="163">
        <v>6.9720000000000003E-5</v>
      </c>
      <c r="R151" s="163">
        <f t="shared" si="17"/>
        <v>6.9720000000000003E-5</v>
      </c>
      <c r="S151" s="163">
        <v>0</v>
      </c>
      <c r="T151" s="164">
        <f t="shared" si="18"/>
        <v>0</v>
      </c>
      <c r="AR151" s="165" t="s">
        <v>220</v>
      </c>
      <c r="AT151" s="165" t="s">
        <v>151</v>
      </c>
      <c r="AU151" s="165" t="s">
        <v>88</v>
      </c>
      <c r="AY151" s="14" t="s">
        <v>149</v>
      </c>
      <c r="BE151" s="166">
        <f t="shared" si="19"/>
        <v>0</v>
      </c>
      <c r="BF151" s="166">
        <f t="shared" si="20"/>
        <v>0</v>
      </c>
      <c r="BG151" s="166">
        <f t="shared" si="21"/>
        <v>0</v>
      </c>
      <c r="BH151" s="166">
        <f t="shared" si="22"/>
        <v>0</v>
      </c>
      <c r="BI151" s="166">
        <f t="shared" si="23"/>
        <v>0</v>
      </c>
      <c r="BJ151" s="14" t="s">
        <v>88</v>
      </c>
      <c r="BK151" s="166">
        <f t="shared" si="24"/>
        <v>0</v>
      </c>
      <c r="BL151" s="14" t="s">
        <v>220</v>
      </c>
      <c r="BM151" s="165" t="s">
        <v>613</v>
      </c>
    </row>
    <row r="152" spans="2:65" s="1" customFormat="1" ht="16.5" customHeight="1" x14ac:dyDescent="0.2">
      <c r="B152" s="124"/>
      <c r="C152" s="175" t="s">
        <v>216</v>
      </c>
      <c r="D152" s="175" t="s">
        <v>192</v>
      </c>
      <c r="E152" s="176" t="s">
        <v>614</v>
      </c>
      <c r="F152" s="177" t="s">
        <v>615</v>
      </c>
      <c r="G152" s="178" t="s">
        <v>228</v>
      </c>
      <c r="H152" s="179">
        <v>1</v>
      </c>
      <c r="I152" s="180"/>
      <c r="J152" s="181">
        <f t="shared" si="15"/>
        <v>0</v>
      </c>
      <c r="K152" s="182"/>
      <c r="L152" s="183"/>
      <c r="M152" s="184" t="s">
        <v>1</v>
      </c>
      <c r="N152" s="185" t="s">
        <v>41</v>
      </c>
      <c r="P152" s="163">
        <f t="shared" si="16"/>
        <v>0</v>
      </c>
      <c r="Q152" s="163">
        <v>2.0500000000000002E-3</v>
      </c>
      <c r="R152" s="163">
        <f t="shared" si="17"/>
        <v>2.0500000000000002E-3</v>
      </c>
      <c r="S152" s="163">
        <v>0</v>
      </c>
      <c r="T152" s="164">
        <f t="shared" si="18"/>
        <v>0</v>
      </c>
      <c r="AR152" s="165" t="s">
        <v>288</v>
      </c>
      <c r="AT152" s="165" t="s">
        <v>192</v>
      </c>
      <c r="AU152" s="165" t="s">
        <v>88</v>
      </c>
      <c r="AY152" s="14" t="s">
        <v>149</v>
      </c>
      <c r="BE152" s="166">
        <f t="shared" si="19"/>
        <v>0</v>
      </c>
      <c r="BF152" s="166">
        <f t="shared" si="20"/>
        <v>0</v>
      </c>
      <c r="BG152" s="166">
        <f t="shared" si="21"/>
        <v>0</v>
      </c>
      <c r="BH152" s="166">
        <f t="shared" si="22"/>
        <v>0</v>
      </c>
      <c r="BI152" s="166">
        <f t="shared" si="23"/>
        <v>0</v>
      </c>
      <c r="BJ152" s="14" t="s">
        <v>88</v>
      </c>
      <c r="BK152" s="166">
        <f t="shared" si="24"/>
        <v>0</v>
      </c>
      <c r="BL152" s="14" t="s">
        <v>220</v>
      </c>
      <c r="BM152" s="165" t="s">
        <v>616</v>
      </c>
    </row>
    <row r="153" spans="2:65" s="1" customFormat="1" ht="24.2" customHeight="1" x14ac:dyDescent="0.2">
      <c r="B153" s="124"/>
      <c r="C153" s="154" t="s">
        <v>220</v>
      </c>
      <c r="D153" s="154" t="s">
        <v>151</v>
      </c>
      <c r="E153" s="155" t="s">
        <v>617</v>
      </c>
      <c r="F153" s="156" t="s">
        <v>618</v>
      </c>
      <c r="G153" s="157" t="s">
        <v>228</v>
      </c>
      <c r="H153" s="158">
        <v>1</v>
      </c>
      <c r="I153" s="159"/>
      <c r="J153" s="160">
        <f t="shared" si="15"/>
        <v>0</v>
      </c>
      <c r="K153" s="161"/>
      <c r="L153" s="29"/>
      <c r="M153" s="162" t="s">
        <v>1</v>
      </c>
      <c r="N153" s="123" t="s">
        <v>41</v>
      </c>
      <c r="P153" s="163">
        <f t="shared" si="16"/>
        <v>0</v>
      </c>
      <c r="Q153" s="163">
        <v>2.7439999999999999E-3</v>
      </c>
      <c r="R153" s="163">
        <f t="shared" si="17"/>
        <v>2.7439999999999999E-3</v>
      </c>
      <c r="S153" s="163">
        <v>0</v>
      </c>
      <c r="T153" s="164">
        <f t="shared" si="18"/>
        <v>0</v>
      </c>
      <c r="AR153" s="165" t="s">
        <v>220</v>
      </c>
      <c r="AT153" s="165" t="s">
        <v>151</v>
      </c>
      <c r="AU153" s="165" t="s">
        <v>88</v>
      </c>
      <c r="AY153" s="14" t="s">
        <v>149</v>
      </c>
      <c r="BE153" s="166">
        <f t="shared" si="19"/>
        <v>0</v>
      </c>
      <c r="BF153" s="166">
        <f t="shared" si="20"/>
        <v>0</v>
      </c>
      <c r="BG153" s="166">
        <f t="shared" si="21"/>
        <v>0</v>
      </c>
      <c r="BH153" s="166">
        <f t="shared" si="22"/>
        <v>0</v>
      </c>
      <c r="BI153" s="166">
        <f t="shared" si="23"/>
        <v>0</v>
      </c>
      <c r="BJ153" s="14" t="s">
        <v>88</v>
      </c>
      <c r="BK153" s="166">
        <f t="shared" si="24"/>
        <v>0</v>
      </c>
      <c r="BL153" s="14" t="s">
        <v>220</v>
      </c>
      <c r="BM153" s="165" t="s">
        <v>619</v>
      </c>
    </row>
    <row r="154" spans="2:65" s="1" customFormat="1" ht="24.2" customHeight="1" x14ac:dyDescent="0.2">
      <c r="B154" s="124"/>
      <c r="C154" s="175" t="s">
        <v>225</v>
      </c>
      <c r="D154" s="175" t="s">
        <v>192</v>
      </c>
      <c r="E154" s="176" t="s">
        <v>620</v>
      </c>
      <c r="F154" s="177" t="s">
        <v>621</v>
      </c>
      <c r="G154" s="178" t="s">
        <v>228</v>
      </c>
      <c r="H154" s="179">
        <v>1</v>
      </c>
      <c r="I154" s="180"/>
      <c r="J154" s="181">
        <f t="shared" si="15"/>
        <v>0</v>
      </c>
      <c r="K154" s="182"/>
      <c r="L154" s="183"/>
      <c r="M154" s="184" t="s">
        <v>1</v>
      </c>
      <c r="N154" s="185" t="s">
        <v>41</v>
      </c>
      <c r="P154" s="163">
        <f t="shared" si="16"/>
        <v>0</v>
      </c>
      <c r="Q154" s="163">
        <v>0</v>
      </c>
      <c r="R154" s="163">
        <f t="shared" si="17"/>
        <v>0</v>
      </c>
      <c r="S154" s="163">
        <v>0</v>
      </c>
      <c r="T154" s="164">
        <f t="shared" si="18"/>
        <v>0</v>
      </c>
      <c r="AR154" s="165" t="s">
        <v>288</v>
      </c>
      <c r="AT154" s="165" t="s">
        <v>192</v>
      </c>
      <c r="AU154" s="165" t="s">
        <v>88</v>
      </c>
      <c r="AY154" s="14" t="s">
        <v>149</v>
      </c>
      <c r="BE154" s="166">
        <f t="shared" si="19"/>
        <v>0</v>
      </c>
      <c r="BF154" s="166">
        <f t="shared" si="20"/>
        <v>0</v>
      </c>
      <c r="BG154" s="166">
        <f t="shared" si="21"/>
        <v>0</v>
      </c>
      <c r="BH154" s="166">
        <f t="shared" si="22"/>
        <v>0</v>
      </c>
      <c r="BI154" s="166">
        <f t="shared" si="23"/>
        <v>0</v>
      </c>
      <c r="BJ154" s="14" t="s">
        <v>88</v>
      </c>
      <c r="BK154" s="166">
        <f t="shared" si="24"/>
        <v>0</v>
      </c>
      <c r="BL154" s="14" t="s">
        <v>220</v>
      </c>
      <c r="BM154" s="165" t="s">
        <v>622</v>
      </c>
    </row>
    <row r="155" spans="2:65" s="1" customFormat="1" ht="24.2" customHeight="1" x14ac:dyDescent="0.2">
      <c r="B155" s="124"/>
      <c r="C155" s="154" t="s">
        <v>230</v>
      </c>
      <c r="D155" s="154" t="s">
        <v>151</v>
      </c>
      <c r="E155" s="155" t="s">
        <v>468</v>
      </c>
      <c r="F155" s="156" t="s">
        <v>469</v>
      </c>
      <c r="G155" s="157" t="s">
        <v>317</v>
      </c>
      <c r="H155" s="186"/>
      <c r="I155" s="159"/>
      <c r="J155" s="160">
        <f t="shared" si="15"/>
        <v>0</v>
      </c>
      <c r="K155" s="161"/>
      <c r="L155" s="29"/>
      <c r="M155" s="187" t="s">
        <v>1</v>
      </c>
      <c r="N155" s="188" t="s">
        <v>41</v>
      </c>
      <c r="O155" s="189"/>
      <c r="P155" s="190">
        <f t="shared" si="16"/>
        <v>0</v>
      </c>
      <c r="Q155" s="190">
        <v>0</v>
      </c>
      <c r="R155" s="190">
        <f t="shared" si="17"/>
        <v>0</v>
      </c>
      <c r="S155" s="190">
        <v>0</v>
      </c>
      <c r="T155" s="191">
        <f t="shared" si="18"/>
        <v>0</v>
      </c>
      <c r="AR155" s="165" t="s">
        <v>220</v>
      </c>
      <c r="AT155" s="165" t="s">
        <v>151</v>
      </c>
      <c r="AU155" s="165" t="s">
        <v>88</v>
      </c>
      <c r="AY155" s="14" t="s">
        <v>149</v>
      </c>
      <c r="BE155" s="166">
        <f t="shared" si="19"/>
        <v>0</v>
      </c>
      <c r="BF155" s="166">
        <f t="shared" si="20"/>
        <v>0</v>
      </c>
      <c r="BG155" s="166">
        <f t="shared" si="21"/>
        <v>0</v>
      </c>
      <c r="BH155" s="166">
        <f t="shared" si="22"/>
        <v>0</v>
      </c>
      <c r="BI155" s="166">
        <f t="shared" si="23"/>
        <v>0</v>
      </c>
      <c r="BJ155" s="14" t="s">
        <v>88</v>
      </c>
      <c r="BK155" s="166">
        <f t="shared" si="24"/>
        <v>0</v>
      </c>
      <c r="BL155" s="14" t="s">
        <v>220</v>
      </c>
      <c r="BM155" s="165" t="s">
        <v>623</v>
      </c>
    </row>
    <row r="156" spans="2:65" s="1" customFormat="1" ht="6.95" customHeight="1" x14ac:dyDescent="0.2">
      <c r="B156" s="42"/>
      <c r="C156" s="43"/>
      <c r="D156" s="43"/>
      <c r="E156" s="43"/>
      <c r="F156" s="43"/>
      <c r="G156" s="43"/>
      <c r="H156" s="43"/>
      <c r="I156" s="43"/>
      <c r="J156" s="43"/>
      <c r="K156" s="43"/>
      <c r="L156" s="29"/>
    </row>
  </sheetData>
  <autoFilter ref="C130:K155" xr:uid="{00000000-0009-0000-0000-000004000000}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4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34" t="s">
        <v>5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4" t="s">
        <v>103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2:46" ht="24.95" customHeight="1" x14ac:dyDescent="0.2">
      <c r="B4" s="17"/>
      <c r="D4" s="18" t="s">
        <v>104</v>
      </c>
      <c r="L4" s="17"/>
      <c r="M4" s="91" t="s">
        <v>9</v>
      </c>
      <c r="AT4" s="14" t="s">
        <v>3</v>
      </c>
    </row>
    <row r="5" spans="2:46" ht="6.95" customHeight="1" x14ac:dyDescent="0.2">
      <c r="B5" s="17"/>
      <c r="L5" s="17"/>
    </row>
    <row r="6" spans="2:46" ht="12" customHeight="1" x14ac:dyDescent="0.2">
      <c r="B6" s="17"/>
      <c r="D6" s="24" t="s">
        <v>15</v>
      </c>
      <c r="L6" s="17"/>
    </row>
    <row r="7" spans="2:46" ht="16.5" customHeight="1" x14ac:dyDescent="0.2">
      <c r="B7" s="17"/>
      <c r="E7" s="235" t="str">
        <f>'Rekapitulácia stavby'!K6</f>
        <v>Prípojky médií pre rozvojové územie DZ Energetika</v>
      </c>
      <c r="F7" s="236"/>
      <c r="G7" s="236"/>
      <c r="H7" s="236"/>
      <c r="L7" s="17"/>
    </row>
    <row r="8" spans="2:46" s="1" customFormat="1" ht="12" customHeight="1" x14ac:dyDescent="0.2">
      <c r="B8" s="29"/>
      <c r="D8" s="24" t="s">
        <v>105</v>
      </c>
      <c r="L8" s="29"/>
    </row>
    <row r="9" spans="2:46" s="1" customFormat="1" ht="16.5" customHeight="1" x14ac:dyDescent="0.2">
      <c r="B9" s="29"/>
      <c r="E9" s="192" t="s">
        <v>624</v>
      </c>
      <c r="F9" s="237"/>
      <c r="G9" s="237"/>
      <c r="H9" s="237"/>
      <c r="L9" s="29"/>
    </row>
    <row r="10" spans="2:46" s="1" customFormat="1" ht="11.25" x14ac:dyDescent="0.2">
      <c r="B10" s="29"/>
      <c r="L10" s="29"/>
    </row>
    <row r="11" spans="2:46" s="1" customFormat="1" ht="12" customHeight="1" x14ac:dyDescent="0.2">
      <c r="B11" s="29"/>
      <c r="D11" s="24" t="s">
        <v>17</v>
      </c>
      <c r="F11" s="22" t="s">
        <v>1</v>
      </c>
      <c r="I11" s="24" t="s">
        <v>18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19</v>
      </c>
      <c r="F12" s="22" t="s">
        <v>20</v>
      </c>
      <c r="I12" s="24" t="s">
        <v>21</v>
      </c>
      <c r="J12" s="50" t="str">
        <f>'Rekapitulácia stavby'!AN8</f>
        <v>27. 9. 2024</v>
      </c>
      <c r="L12" s="29"/>
    </row>
    <row r="13" spans="2:46" s="1" customFormat="1" ht="10.9" customHeight="1" x14ac:dyDescent="0.2">
      <c r="B13" s="29"/>
      <c r="L13" s="29"/>
    </row>
    <row r="14" spans="2:46" s="1" customFormat="1" ht="12" customHeight="1" x14ac:dyDescent="0.2">
      <c r="B14" s="29"/>
      <c r="D14" s="24" t="s">
        <v>23</v>
      </c>
      <c r="I14" s="24" t="s">
        <v>24</v>
      </c>
      <c r="J14" s="22" t="s">
        <v>1</v>
      </c>
      <c r="L14" s="29"/>
    </row>
    <row r="15" spans="2:46" s="1" customFormat="1" ht="18" customHeight="1" x14ac:dyDescent="0.2">
      <c r="B15" s="29"/>
      <c r="E15" s="22" t="s">
        <v>25</v>
      </c>
      <c r="I15" s="24" t="s">
        <v>26</v>
      </c>
      <c r="J15" s="22" t="s">
        <v>1</v>
      </c>
      <c r="L15" s="29"/>
    </row>
    <row r="16" spans="2:46" s="1" customFormat="1" ht="6.95" customHeight="1" x14ac:dyDescent="0.2">
      <c r="B16" s="29"/>
      <c r="L16" s="29"/>
    </row>
    <row r="17" spans="2:12" s="1" customFormat="1" ht="12" customHeight="1" x14ac:dyDescent="0.2">
      <c r="B17" s="29"/>
      <c r="D17" s="24" t="s">
        <v>27</v>
      </c>
      <c r="I17" s="24" t="s">
        <v>24</v>
      </c>
      <c r="J17" s="25" t="str">
        <f>'Rekapitulácia stavby'!AN13</f>
        <v>Vyplň údaj</v>
      </c>
      <c r="L17" s="29"/>
    </row>
    <row r="18" spans="2:12" s="1" customFormat="1" ht="18" customHeight="1" x14ac:dyDescent="0.2">
      <c r="B18" s="29"/>
      <c r="E18" s="238" t="str">
        <f>'Rekapitulácia stavby'!E14</f>
        <v>Vyplň údaj</v>
      </c>
      <c r="F18" s="218"/>
      <c r="G18" s="218"/>
      <c r="H18" s="218"/>
      <c r="I18" s="24" t="s">
        <v>26</v>
      </c>
      <c r="J18" s="25" t="str">
        <f>'Rekapitulácia stavby'!AN14</f>
        <v>Vyplň údaj</v>
      </c>
      <c r="L18" s="29"/>
    </row>
    <row r="19" spans="2:12" s="1" customFormat="1" ht="6.95" customHeight="1" x14ac:dyDescent="0.2">
      <c r="B19" s="29"/>
      <c r="L19" s="29"/>
    </row>
    <row r="20" spans="2:12" s="1" customFormat="1" ht="12" customHeight="1" x14ac:dyDescent="0.2">
      <c r="B20" s="29"/>
      <c r="D20" s="24" t="s">
        <v>29</v>
      </c>
      <c r="I20" s="24" t="s">
        <v>24</v>
      </c>
      <c r="J20" s="22" t="s">
        <v>1</v>
      </c>
      <c r="L20" s="29"/>
    </row>
    <row r="21" spans="2:12" s="1" customFormat="1" ht="18" customHeight="1" x14ac:dyDescent="0.2">
      <c r="B21" s="29"/>
      <c r="E21" s="22" t="s">
        <v>30</v>
      </c>
      <c r="I21" s="24" t="s">
        <v>26</v>
      </c>
      <c r="J21" s="22" t="s">
        <v>1</v>
      </c>
      <c r="L21" s="29"/>
    </row>
    <row r="22" spans="2:12" s="1" customFormat="1" ht="6.95" customHeight="1" x14ac:dyDescent="0.2">
      <c r="B22" s="29"/>
      <c r="L22" s="29"/>
    </row>
    <row r="23" spans="2:12" s="1" customFormat="1" ht="12" customHeight="1" x14ac:dyDescent="0.2">
      <c r="B23" s="29"/>
      <c r="D23" s="24" t="s">
        <v>32</v>
      </c>
      <c r="I23" s="24" t="s">
        <v>24</v>
      </c>
      <c r="J23" s="22" t="str">
        <f>IF('Rekapitulácia stavby'!AN19="","",'Rekapitulácia stavby'!AN19)</f>
        <v/>
      </c>
      <c r="L23" s="29"/>
    </row>
    <row r="24" spans="2:12" s="1" customFormat="1" ht="18" customHeight="1" x14ac:dyDescent="0.2">
      <c r="B24" s="29"/>
      <c r="E24" s="22" t="str">
        <f>IF('Rekapitulácia stavby'!E20="","",'Rekapitulácia stavby'!E20)</f>
        <v xml:space="preserve"> </v>
      </c>
      <c r="I24" s="24" t="s">
        <v>26</v>
      </c>
      <c r="J24" s="22" t="str">
        <f>IF('Rekapitulácia stavby'!AN20="","",'Rekapitulácia stavby'!AN20)</f>
        <v/>
      </c>
      <c r="L24" s="29"/>
    </row>
    <row r="25" spans="2:12" s="1" customFormat="1" ht="6.95" customHeight="1" x14ac:dyDescent="0.2">
      <c r="B25" s="29"/>
      <c r="L25" s="29"/>
    </row>
    <row r="26" spans="2:12" s="1" customFormat="1" ht="12" customHeight="1" x14ac:dyDescent="0.2">
      <c r="B26" s="29"/>
      <c r="D26" s="24" t="s">
        <v>34</v>
      </c>
      <c r="L26" s="29"/>
    </row>
    <row r="27" spans="2:12" s="7" customFormat="1" ht="16.5" customHeight="1" x14ac:dyDescent="0.2">
      <c r="B27" s="92"/>
      <c r="E27" s="223" t="s">
        <v>1</v>
      </c>
      <c r="F27" s="223"/>
      <c r="G27" s="223"/>
      <c r="H27" s="223"/>
      <c r="L27" s="92"/>
    </row>
    <row r="28" spans="2:12" s="1" customFormat="1" ht="6.95" customHeight="1" x14ac:dyDescent="0.2">
      <c r="B28" s="29"/>
      <c r="L28" s="29"/>
    </row>
    <row r="29" spans="2:12" s="1" customFormat="1" ht="6.95" customHeight="1" x14ac:dyDescent="0.2">
      <c r="B29" s="29"/>
      <c r="D29" s="51"/>
      <c r="E29" s="51"/>
      <c r="F29" s="51"/>
      <c r="G29" s="51"/>
      <c r="H29" s="51"/>
      <c r="I29" s="51"/>
      <c r="J29" s="51"/>
      <c r="K29" s="51"/>
      <c r="L29" s="29"/>
    </row>
    <row r="30" spans="2:12" s="1" customFormat="1" ht="14.45" customHeight="1" x14ac:dyDescent="0.2">
      <c r="B30" s="29"/>
      <c r="D30" s="22" t="s">
        <v>109</v>
      </c>
      <c r="J30" s="97">
        <f>J96</f>
        <v>0</v>
      </c>
      <c r="L30" s="29"/>
    </row>
    <row r="31" spans="2:12" s="1" customFormat="1" ht="14.45" customHeight="1" x14ac:dyDescent="0.2">
      <c r="B31" s="29"/>
      <c r="D31" s="98" t="s">
        <v>110</v>
      </c>
      <c r="J31" s="97">
        <f>J106</f>
        <v>0</v>
      </c>
      <c r="L31" s="29"/>
    </row>
    <row r="32" spans="2:12" s="1" customFormat="1" ht="25.35" customHeight="1" x14ac:dyDescent="0.2">
      <c r="B32" s="29"/>
      <c r="D32" s="99" t="s">
        <v>35</v>
      </c>
      <c r="J32" s="64">
        <f>ROUND(J30 + J31, 2)</f>
        <v>0</v>
      </c>
      <c r="L32" s="29"/>
    </row>
    <row r="33" spans="2:12" s="1" customFormat="1" ht="6.95" customHeight="1" x14ac:dyDescent="0.2">
      <c r="B33" s="29"/>
      <c r="D33" s="51"/>
      <c r="E33" s="51"/>
      <c r="F33" s="51"/>
      <c r="G33" s="51"/>
      <c r="H33" s="51"/>
      <c r="I33" s="51"/>
      <c r="J33" s="51"/>
      <c r="K33" s="51"/>
      <c r="L33" s="29"/>
    </row>
    <row r="34" spans="2:12" s="1" customFormat="1" ht="14.45" customHeight="1" x14ac:dyDescent="0.2">
      <c r="B34" s="29"/>
      <c r="F34" s="32" t="s">
        <v>37</v>
      </c>
      <c r="I34" s="32" t="s">
        <v>36</v>
      </c>
      <c r="J34" s="32" t="s">
        <v>38</v>
      </c>
      <c r="L34" s="29"/>
    </row>
    <row r="35" spans="2:12" s="1" customFormat="1" ht="14.45" customHeight="1" x14ac:dyDescent="0.2">
      <c r="B35" s="29"/>
      <c r="D35" s="53" t="s">
        <v>39</v>
      </c>
      <c r="E35" s="34" t="s">
        <v>40</v>
      </c>
      <c r="F35" s="100">
        <f>ROUND((SUM(BE106:BE113) + SUM(BE133:BE183)),  2)</f>
        <v>0</v>
      </c>
      <c r="G35" s="96"/>
      <c r="H35" s="96"/>
      <c r="I35" s="101">
        <v>0.2</v>
      </c>
      <c r="J35" s="100">
        <f>ROUND(((SUM(BE106:BE113) + SUM(BE133:BE183))*I35),  2)</f>
        <v>0</v>
      </c>
      <c r="L35" s="29"/>
    </row>
    <row r="36" spans="2:12" s="1" customFormat="1" ht="14.45" customHeight="1" x14ac:dyDescent="0.2">
      <c r="B36" s="29"/>
      <c r="E36" s="34" t="s">
        <v>41</v>
      </c>
      <c r="F36" s="100">
        <f>ROUND((SUM(BF106:BF113) + SUM(BF133:BF183)),  2)</f>
        <v>0</v>
      </c>
      <c r="G36" s="96"/>
      <c r="H36" s="96"/>
      <c r="I36" s="101">
        <v>0.2</v>
      </c>
      <c r="J36" s="100">
        <f>ROUND(((SUM(BF106:BF113) + SUM(BF133:BF183))*I36),  2)</f>
        <v>0</v>
      </c>
      <c r="L36" s="29"/>
    </row>
    <row r="37" spans="2:12" s="1" customFormat="1" ht="14.45" hidden="1" customHeight="1" x14ac:dyDescent="0.2">
      <c r="B37" s="29"/>
      <c r="E37" s="24" t="s">
        <v>42</v>
      </c>
      <c r="F37" s="84">
        <f>ROUND((SUM(BG106:BG113) + SUM(BG133:BG183)),  2)</f>
        <v>0</v>
      </c>
      <c r="I37" s="102">
        <v>0.2</v>
      </c>
      <c r="J37" s="84">
        <f>0</f>
        <v>0</v>
      </c>
      <c r="L37" s="29"/>
    </row>
    <row r="38" spans="2:12" s="1" customFormat="1" ht="14.45" hidden="1" customHeight="1" x14ac:dyDescent="0.2">
      <c r="B38" s="29"/>
      <c r="E38" s="24" t="s">
        <v>43</v>
      </c>
      <c r="F38" s="84">
        <f>ROUND((SUM(BH106:BH113) + SUM(BH133:BH183)),  2)</f>
        <v>0</v>
      </c>
      <c r="I38" s="102">
        <v>0.2</v>
      </c>
      <c r="J38" s="84">
        <f>0</f>
        <v>0</v>
      </c>
      <c r="L38" s="29"/>
    </row>
    <row r="39" spans="2:12" s="1" customFormat="1" ht="14.45" hidden="1" customHeight="1" x14ac:dyDescent="0.2">
      <c r="B39" s="29"/>
      <c r="E39" s="34" t="s">
        <v>44</v>
      </c>
      <c r="F39" s="100">
        <f>ROUND((SUM(BI106:BI113) + SUM(BI133:BI183)),  2)</f>
        <v>0</v>
      </c>
      <c r="G39" s="96"/>
      <c r="H39" s="96"/>
      <c r="I39" s="101">
        <v>0</v>
      </c>
      <c r="J39" s="100">
        <f>0</f>
        <v>0</v>
      </c>
      <c r="L39" s="29"/>
    </row>
    <row r="40" spans="2:12" s="1" customFormat="1" ht="6.95" customHeight="1" x14ac:dyDescent="0.2">
      <c r="B40" s="29"/>
      <c r="L40" s="29"/>
    </row>
    <row r="41" spans="2:12" s="1" customFormat="1" ht="25.35" customHeight="1" x14ac:dyDescent="0.2">
      <c r="B41" s="29"/>
      <c r="C41" s="103"/>
      <c r="D41" s="104" t="s">
        <v>45</v>
      </c>
      <c r="E41" s="55"/>
      <c r="F41" s="55"/>
      <c r="G41" s="105" t="s">
        <v>46</v>
      </c>
      <c r="H41" s="106" t="s">
        <v>47</v>
      </c>
      <c r="I41" s="55"/>
      <c r="J41" s="107">
        <f>SUM(J32:J39)</f>
        <v>0</v>
      </c>
      <c r="K41" s="108"/>
      <c r="L41" s="29"/>
    </row>
    <row r="42" spans="2:12" s="1" customFormat="1" ht="14.45" customHeight="1" x14ac:dyDescent="0.2">
      <c r="B42" s="29"/>
      <c r="L42" s="29"/>
    </row>
    <row r="43" spans="2:12" ht="14.45" customHeight="1" x14ac:dyDescent="0.2">
      <c r="B43" s="17"/>
      <c r="L43" s="17"/>
    </row>
    <row r="44" spans="2:12" ht="14.45" customHeight="1" x14ac:dyDescent="0.2">
      <c r="B44" s="17"/>
      <c r="L44" s="17"/>
    </row>
    <row r="45" spans="2:12" ht="14.45" customHeight="1" x14ac:dyDescent="0.2">
      <c r="B45" s="17"/>
      <c r="L45" s="17"/>
    </row>
    <row r="46" spans="2:12" ht="14.45" customHeight="1" x14ac:dyDescent="0.2">
      <c r="B46" s="17"/>
      <c r="L46" s="17"/>
    </row>
    <row r="47" spans="2:12" ht="14.45" customHeight="1" x14ac:dyDescent="0.2">
      <c r="B47" s="17"/>
      <c r="L47" s="17"/>
    </row>
    <row r="48" spans="2:1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9"/>
      <c r="D50" s="39" t="s">
        <v>48</v>
      </c>
      <c r="E50" s="40"/>
      <c r="F50" s="40"/>
      <c r="G50" s="39" t="s">
        <v>49</v>
      </c>
      <c r="H50" s="40"/>
      <c r="I50" s="40"/>
      <c r="J50" s="40"/>
      <c r="K50" s="40"/>
      <c r="L50" s="29"/>
    </row>
    <row r="51" spans="2:12" ht="11.25" x14ac:dyDescent="0.2">
      <c r="B51" s="17"/>
      <c r="L51" s="17"/>
    </row>
    <row r="52" spans="2:12" ht="11.25" x14ac:dyDescent="0.2">
      <c r="B52" s="17"/>
      <c r="L52" s="17"/>
    </row>
    <row r="53" spans="2:12" ht="11.25" x14ac:dyDescent="0.2">
      <c r="B53" s="17"/>
      <c r="L53" s="17"/>
    </row>
    <row r="54" spans="2:12" ht="11.25" x14ac:dyDescent="0.2">
      <c r="B54" s="17"/>
      <c r="L54" s="17"/>
    </row>
    <row r="55" spans="2:12" ht="11.25" x14ac:dyDescent="0.2">
      <c r="B55" s="17"/>
      <c r="L55" s="17"/>
    </row>
    <row r="56" spans="2:12" ht="11.25" x14ac:dyDescent="0.2">
      <c r="B56" s="17"/>
      <c r="L56" s="17"/>
    </row>
    <row r="57" spans="2:12" ht="11.25" x14ac:dyDescent="0.2">
      <c r="B57" s="17"/>
      <c r="L57" s="17"/>
    </row>
    <row r="58" spans="2:12" ht="11.25" x14ac:dyDescent="0.2">
      <c r="B58" s="17"/>
      <c r="L58" s="17"/>
    </row>
    <row r="59" spans="2:12" ht="11.25" x14ac:dyDescent="0.2">
      <c r="B59" s="17"/>
      <c r="L59" s="17"/>
    </row>
    <row r="60" spans="2:12" ht="11.25" x14ac:dyDescent="0.2">
      <c r="B60" s="17"/>
      <c r="L60" s="17"/>
    </row>
    <row r="61" spans="2:12" s="1" customFormat="1" ht="12.75" x14ac:dyDescent="0.2">
      <c r="B61" s="29"/>
      <c r="D61" s="41" t="s">
        <v>50</v>
      </c>
      <c r="E61" s="31"/>
      <c r="F61" s="109" t="s">
        <v>51</v>
      </c>
      <c r="G61" s="41" t="s">
        <v>50</v>
      </c>
      <c r="H61" s="31"/>
      <c r="I61" s="31"/>
      <c r="J61" s="110" t="s">
        <v>51</v>
      </c>
      <c r="K61" s="31"/>
      <c r="L61" s="29"/>
    </row>
    <row r="62" spans="2:12" ht="11.25" x14ac:dyDescent="0.2">
      <c r="B62" s="17"/>
      <c r="L62" s="17"/>
    </row>
    <row r="63" spans="2:12" ht="11.25" x14ac:dyDescent="0.2">
      <c r="B63" s="17"/>
      <c r="L63" s="17"/>
    </row>
    <row r="64" spans="2:12" ht="11.25" x14ac:dyDescent="0.2">
      <c r="B64" s="17"/>
      <c r="L64" s="17"/>
    </row>
    <row r="65" spans="2:12" s="1" customFormat="1" ht="12.75" x14ac:dyDescent="0.2">
      <c r="B65" s="29"/>
      <c r="D65" s="39" t="s">
        <v>52</v>
      </c>
      <c r="E65" s="40"/>
      <c r="F65" s="40"/>
      <c r="G65" s="39" t="s">
        <v>53</v>
      </c>
      <c r="H65" s="40"/>
      <c r="I65" s="40"/>
      <c r="J65" s="40"/>
      <c r="K65" s="40"/>
      <c r="L65" s="29"/>
    </row>
    <row r="66" spans="2:12" ht="11.25" x14ac:dyDescent="0.2">
      <c r="B66" s="17"/>
      <c r="L66" s="17"/>
    </row>
    <row r="67" spans="2:12" ht="11.25" x14ac:dyDescent="0.2">
      <c r="B67" s="17"/>
      <c r="L67" s="17"/>
    </row>
    <row r="68" spans="2:12" ht="11.25" x14ac:dyDescent="0.2">
      <c r="B68" s="17"/>
      <c r="L68" s="17"/>
    </row>
    <row r="69" spans="2:12" ht="11.25" x14ac:dyDescent="0.2">
      <c r="B69" s="17"/>
      <c r="L69" s="17"/>
    </row>
    <row r="70" spans="2:12" ht="11.25" x14ac:dyDescent="0.2">
      <c r="B70" s="17"/>
      <c r="L70" s="17"/>
    </row>
    <row r="71" spans="2:12" ht="11.25" x14ac:dyDescent="0.2">
      <c r="B71" s="17"/>
      <c r="L71" s="17"/>
    </row>
    <row r="72" spans="2:12" ht="11.25" x14ac:dyDescent="0.2">
      <c r="B72" s="17"/>
      <c r="L72" s="17"/>
    </row>
    <row r="73" spans="2:12" ht="11.25" x14ac:dyDescent="0.2">
      <c r="B73" s="17"/>
      <c r="L73" s="17"/>
    </row>
    <row r="74" spans="2:12" ht="11.25" x14ac:dyDescent="0.2">
      <c r="B74" s="17"/>
      <c r="L74" s="17"/>
    </row>
    <row r="75" spans="2:12" ht="11.25" x14ac:dyDescent="0.2">
      <c r="B75" s="17"/>
      <c r="L75" s="17"/>
    </row>
    <row r="76" spans="2:12" s="1" customFormat="1" ht="12.75" x14ac:dyDescent="0.2">
      <c r="B76" s="29"/>
      <c r="D76" s="41" t="s">
        <v>50</v>
      </c>
      <c r="E76" s="31"/>
      <c r="F76" s="109" t="s">
        <v>51</v>
      </c>
      <c r="G76" s="41" t="s">
        <v>50</v>
      </c>
      <c r="H76" s="31"/>
      <c r="I76" s="31"/>
      <c r="J76" s="110" t="s">
        <v>51</v>
      </c>
      <c r="K76" s="31"/>
      <c r="L76" s="29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9"/>
    </row>
    <row r="81" spans="2:47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9"/>
    </row>
    <row r="82" spans="2:47" s="1" customFormat="1" ht="24.95" customHeight="1" x14ac:dyDescent="0.2">
      <c r="B82" s="29"/>
      <c r="C82" s="18" t="s">
        <v>111</v>
      </c>
      <c r="L82" s="29"/>
    </row>
    <row r="83" spans="2:47" s="1" customFormat="1" ht="6.95" customHeight="1" x14ac:dyDescent="0.2">
      <c r="B83" s="29"/>
      <c r="L83" s="29"/>
    </row>
    <row r="84" spans="2:47" s="1" customFormat="1" ht="12" customHeight="1" x14ac:dyDescent="0.2">
      <c r="B84" s="29"/>
      <c r="C84" s="24" t="s">
        <v>15</v>
      </c>
      <c r="L84" s="29"/>
    </row>
    <row r="85" spans="2:47" s="1" customFormat="1" ht="16.5" customHeight="1" x14ac:dyDescent="0.2">
      <c r="B85" s="29"/>
      <c r="E85" s="235" t="str">
        <f>E7</f>
        <v>Prípojky médií pre rozvojové územie DZ Energetika</v>
      </c>
      <c r="F85" s="236"/>
      <c r="G85" s="236"/>
      <c r="H85" s="236"/>
      <c r="L85" s="29"/>
    </row>
    <row r="86" spans="2:47" s="1" customFormat="1" ht="12" customHeight="1" x14ac:dyDescent="0.2">
      <c r="B86" s="29"/>
      <c r="C86" s="24" t="s">
        <v>105</v>
      </c>
      <c r="L86" s="29"/>
    </row>
    <row r="87" spans="2:47" s="1" customFormat="1" ht="16.5" customHeight="1" x14ac:dyDescent="0.2">
      <c r="B87" s="29"/>
      <c r="E87" s="192" t="str">
        <f>E9</f>
        <v>SO 206 - Prípojka požiarnej vody</v>
      </c>
      <c r="F87" s="237"/>
      <c r="G87" s="237"/>
      <c r="H87" s="237"/>
      <c r="L87" s="29"/>
    </row>
    <row r="88" spans="2:47" s="1" customFormat="1" ht="6.95" customHeight="1" x14ac:dyDescent="0.2">
      <c r="B88" s="29"/>
      <c r="L88" s="29"/>
    </row>
    <row r="89" spans="2:47" s="1" customFormat="1" ht="12" customHeight="1" x14ac:dyDescent="0.2">
      <c r="B89" s="29"/>
      <c r="C89" s="24" t="s">
        <v>19</v>
      </c>
      <c r="F89" s="22" t="str">
        <f>F12</f>
        <v>U.S.Steel,s.r.o., Košice</v>
      </c>
      <c r="I89" s="24" t="s">
        <v>21</v>
      </c>
      <c r="J89" s="50" t="str">
        <f>IF(J12="","",J12)</f>
        <v>27. 9. 2024</v>
      </c>
      <c r="L89" s="29"/>
    </row>
    <row r="90" spans="2:47" s="1" customFormat="1" ht="6.95" customHeight="1" x14ac:dyDescent="0.2">
      <c r="B90" s="29"/>
      <c r="L90" s="29"/>
    </row>
    <row r="91" spans="2:47" s="1" customFormat="1" ht="15.2" customHeight="1" x14ac:dyDescent="0.2">
      <c r="B91" s="29"/>
      <c r="C91" s="24" t="s">
        <v>23</v>
      </c>
      <c r="F91" s="22" t="str">
        <f>E15</f>
        <v>U.S.Steel,s.r.o., Košice</v>
      </c>
      <c r="I91" s="24" t="s">
        <v>29</v>
      </c>
      <c r="J91" s="27" t="str">
        <f>E21</f>
        <v>Ing.Juríková</v>
      </c>
      <c r="L91" s="29"/>
    </row>
    <row r="92" spans="2:47" s="1" customFormat="1" ht="15.2" customHeight="1" x14ac:dyDescent="0.2">
      <c r="B92" s="29"/>
      <c r="C92" s="24" t="s">
        <v>27</v>
      </c>
      <c r="F92" s="22" t="str">
        <f>IF(E18="","",E18)</f>
        <v>Vyplň údaj</v>
      </c>
      <c r="I92" s="24" t="s">
        <v>32</v>
      </c>
      <c r="J92" s="27" t="str">
        <f>E24</f>
        <v xml:space="preserve"> 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111" t="s">
        <v>112</v>
      </c>
      <c r="D94" s="103"/>
      <c r="E94" s="103"/>
      <c r="F94" s="103"/>
      <c r="G94" s="103"/>
      <c r="H94" s="103"/>
      <c r="I94" s="103"/>
      <c r="J94" s="112" t="s">
        <v>113</v>
      </c>
      <c r="K94" s="103"/>
      <c r="L94" s="29"/>
    </row>
    <row r="95" spans="2:47" s="1" customFormat="1" ht="10.35" customHeight="1" x14ac:dyDescent="0.2">
      <c r="B95" s="29"/>
      <c r="L95" s="29"/>
    </row>
    <row r="96" spans="2:47" s="1" customFormat="1" ht="22.9" customHeight="1" x14ac:dyDescent="0.2">
      <c r="B96" s="29"/>
      <c r="C96" s="113" t="s">
        <v>114</v>
      </c>
      <c r="J96" s="64">
        <f>J133</f>
        <v>0</v>
      </c>
      <c r="L96" s="29"/>
      <c r="AU96" s="14" t="s">
        <v>115</v>
      </c>
    </row>
    <row r="97" spans="2:65" s="8" customFormat="1" ht="24.95" customHeight="1" x14ac:dyDescent="0.2">
      <c r="B97" s="114"/>
      <c r="D97" s="115" t="s">
        <v>116</v>
      </c>
      <c r="E97" s="116"/>
      <c r="F97" s="116"/>
      <c r="G97" s="116"/>
      <c r="H97" s="116"/>
      <c r="I97" s="116"/>
      <c r="J97" s="117">
        <f>J134</f>
        <v>0</v>
      </c>
      <c r="L97" s="114"/>
    </row>
    <row r="98" spans="2:65" s="9" customFormat="1" ht="19.899999999999999" customHeight="1" x14ac:dyDescent="0.2">
      <c r="B98" s="118"/>
      <c r="D98" s="119" t="s">
        <v>120</v>
      </c>
      <c r="E98" s="120"/>
      <c r="F98" s="120"/>
      <c r="G98" s="120"/>
      <c r="H98" s="120"/>
      <c r="I98" s="120"/>
      <c r="J98" s="121">
        <f>J135</f>
        <v>0</v>
      </c>
      <c r="L98" s="118"/>
    </row>
    <row r="99" spans="2:65" s="9" customFormat="1" ht="19.899999999999999" customHeight="1" x14ac:dyDescent="0.2">
      <c r="B99" s="118"/>
      <c r="D99" s="119" t="s">
        <v>122</v>
      </c>
      <c r="E99" s="120"/>
      <c r="F99" s="120"/>
      <c r="G99" s="120"/>
      <c r="H99" s="120"/>
      <c r="I99" s="120"/>
      <c r="J99" s="121">
        <f>J152</f>
        <v>0</v>
      </c>
      <c r="L99" s="118"/>
    </row>
    <row r="100" spans="2:65" s="8" customFormat="1" ht="24.95" customHeight="1" x14ac:dyDescent="0.2">
      <c r="B100" s="114"/>
      <c r="D100" s="115" t="s">
        <v>123</v>
      </c>
      <c r="E100" s="116"/>
      <c r="F100" s="116"/>
      <c r="G100" s="116"/>
      <c r="H100" s="116"/>
      <c r="I100" s="116"/>
      <c r="J100" s="117">
        <f>J154</f>
        <v>0</v>
      </c>
      <c r="L100" s="114"/>
    </row>
    <row r="101" spans="2:65" s="9" customFormat="1" ht="19.899999999999999" customHeight="1" x14ac:dyDescent="0.2">
      <c r="B101" s="118"/>
      <c r="D101" s="119" t="s">
        <v>334</v>
      </c>
      <c r="E101" s="120"/>
      <c r="F101" s="120"/>
      <c r="G101" s="120"/>
      <c r="H101" s="120"/>
      <c r="I101" s="120"/>
      <c r="J101" s="121">
        <f>J155</f>
        <v>0</v>
      </c>
      <c r="L101" s="118"/>
    </row>
    <row r="102" spans="2:65" s="8" customFormat="1" ht="24.95" customHeight="1" x14ac:dyDescent="0.2">
      <c r="B102" s="114"/>
      <c r="D102" s="115" t="s">
        <v>335</v>
      </c>
      <c r="E102" s="116"/>
      <c r="F102" s="116"/>
      <c r="G102" s="116"/>
      <c r="H102" s="116"/>
      <c r="I102" s="116"/>
      <c r="J102" s="117">
        <f>J162</f>
        <v>0</v>
      </c>
      <c r="L102" s="114"/>
    </row>
    <row r="103" spans="2:65" s="9" customFormat="1" ht="19.899999999999999" customHeight="1" x14ac:dyDescent="0.2">
      <c r="B103" s="118"/>
      <c r="D103" s="119" t="s">
        <v>336</v>
      </c>
      <c r="E103" s="120"/>
      <c r="F103" s="120"/>
      <c r="G103" s="120"/>
      <c r="H103" s="120"/>
      <c r="I103" s="120"/>
      <c r="J103" s="121">
        <f>J163</f>
        <v>0</v>
      </c>
      <c r="L103" s="118"/>
    </row>
    <row r="104" spans="2:65" s="1" customFormat="1" ht="21.75" customHeight="1" x14ac:dyDescent="0.2">
      <c r="B104" s="29"/>
      <c r="L104" s="29"/>
    </row>
    <row r="105" spans="2:65" s="1" customFormat="1" ht="6.95" customHeight="1" x14ac:dyDescent="0.2">
      <c r="B105" s="29"/>
      <c r="L105" s="29"/>
    </row>
    <row r="106" spans="2:65" s="1" customFormat="1" ht="29.25" customHeight="1" x14ac:dyDescent="0.2">
      <c r="B106" s="29"/>
      <c r="C106" s="113" t="s">
        <v>125</v>
      </c>
      <c r="J106" s="122">
        <f>ROUND(J107 + J108 + J109 + J110 + J111 + J112,2)</f>
        <v>0</v>
      </c>
      <c r="L106" s="29"/>
      <c r="N106" s="123" t="s">
        <v>39</v>
      </c>
    </row>
    <row r="107" spans="2:65" s="1" customFormat="1" ht="18" customHeight="1" x14ac:dyDescent="0.2">
      <c r="B107" s="124"/>
      <c r="C107" s="125"/>
      <c r="D107" s="239" t="s">
        <v>126</v>
      </c>
      <c r="E107" s="240"/>
      <c r="F107" s="240"/>
      <c r="G107" s="125"/>
      <c r="H107" s="125"/>
      <c r="I107" s="125"/>
      <c r="J107" s="127">
        <v>0</v>
      </c>
      <c r="K107" s="125"/>
      <c r="L107" s="124"/>
      <c r="M107" s="125"/>
      <c r="N107" s="128" t="s">
        <v>41</v>
      </c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9" t="s">
        <v>127</v>
      </c>
      <c r="AZ107" s="125"/>
      <c r="BA107" s="125"/>
      <c r="BB107" s="125"/>
      <c r="BC107" s="125"/>
      <c r="BD107" s="125"/>
      <c r="BE107" s="130">
        <f t="shared" ref="BE107:BE112" si="0">IF(N107="základná",J107,0)</f>
        <v>0</v>
      </c>
      <c r="BF107" s="130">
        <f t="shared" ref="BF107:BF112" si="1">IF(N107="znížená",J107,0)</f>
        <v>0</v>
      </c>
      <c r="BG107" s="130">
        <f t="shared" ref="BG107:BG112" si="2">IF(N107="zákl. prenesená",J107,0)</f>
        <v>0</v>
      </c>
      <c r="BH107" s="130">
        <f t="shared" ref="BH107:BH112" si="3">IF(N107="zníž. prenesená",J107,0)</f>
        <v>0</v>
      </c>
      <c r="BI107" s="130">
        <f t="shared" ref="BI107:BI112" si="4">IF(N107="nulová",J107,0)</f>
        <v>0</v>
      </c>
      <c r="BJ107" s="129" t="s">
        <v>88</v>
      </c>
      <c r="BK107" s="125"/>
      <c r="BL107" s="125"/>
      <c r="BM107" s="125"/>
    </row>
    <row r="108" spans="2:65" s="1" customFormat="1" ht="18" customHeight="1" x14ac:dyDescent="0.2">
      <c r="B108" s="124"/>
      <c r="C108" s="125"/>
      <c r="D108" s="239" t="s">
        <v>128</v>
      </c>
      <c r="E108" s="240"/>
      <c r="F108" s="240"/>
      <c r="G108" s="125"/>
      <c r="H108" s="125"/>
      <c r="I108" s="125"/>
      <c r="J108" s="127">
        <v>0</v>
      </c>
      <c r="K108" s="125"/>
      <c r="L108" s="124"/>
      <c r="M108" s="125"/>
      <c r="N108" s="128" t="s">
        <v>41</v>
      </c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9" t="s">
        <v>127</v>
      </c>
      <c r="AZ108" s="125"/>
      <c r="BA108" s="125"/>
      <c r="BB108" s="125"/>
      <c r="BC108" s="125"/>
      <c r="BD108" s="125"/>
      <c r="BE108" s="130">
        <f t="shared" si="0"/>
        <v>0</v>
      </c>
      <c r="BF108" s="130">
        <f t="shared" si="1"/>
        <v>0</v>
      </c>
      <c r="BG108" s="130">
        <f t="shared" si="2"/>
        <v>0</v>
      </c>
      <c r="BH108" s="130">
        <f t="shared" si="3"/>
        <v>0</v>
      </c>
      <c r="BI108" s="130">
        <f t="shared" si="4"/>
        <v>0</v>
      </c>
      <c r="BJ108" s="129" t="s">
        <v>88</v>
      </c>
      <c r="BK108" s="125"/>
      <c r="BL108" s="125"/>
      <c r="BM108" s="125"/>
    </row>
    <row r="109" spans="2:65" s="1" customFormat="1" ht="18" customHeight="1" x14ac:dyDescent="0.2">
      <c r="B109" s="124"/>
      <c r="C109" s="125"/>
      <c r="D109" s="239" t="s">
        <v>129</v>
      </c>
      <c r="E109" s="240"/>
      <c r="F109" s="240"/>
      <c r="G109" s="125"/>
      <c r="H109" s="125"/>
      <c r="I109" s="125"/>
      <c r="J109" s="127">
        <v>0</v>
      </c>
      <c r="K109" s="125"/>
      <c r="L109" s="124"/>
      <c r="M109" s="125"/>
      <c r="N109" s="128" t="s">
        <v>41</v>
      </c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9" t="s">
        <v>127</v>
      </c>
      <c r="AZ109" s="125"/>
      <c r="BA109" s="125"/>
      <c r="BB109" s="125"/>
      <c r="BC109" s="125"/>
      <c r="BD109" s="125"/>
      <c r="BE109" s="130">
        <f t="shared" si="0"/>
        <v>0</v>
      </c>
      <c r="BF109" s="130">
        <f t="shared" si="1"/>
        <v>0</v>
      </c>
      <c r="BG109" s="130">
        <f t="shared" si="2"/>
        <v>0</v>
      </c>
      <c r="BH109" s="130">
        <f t="shared" si="3"/>
        <v>0</v>
      </c>
      <c r="BI109" s="130">
        <f t="shared" si="4"/>
        <v>0</v>
      </c>
      <c r="BJ109" s="129" t="s">
        <v>88</v>
      </c>
      <c r="BK109" s="125"/>
      <c r="BL109" s="125"/>
      <c r="BM109" s="125"/>
    </row>
    <row r="110" spans="2:65" s="1" customFormat="1" ht="18" customHeight="1" x14ac:dyDescent="0.2">
      <c r="B110" s="124"/>
      <c r="C110" s="125"/>
      <c r="D110" s="239" t="s">
        <v>130</v>
      </c>
      <c r="E110" s="240"/>
      <c r="F110" s="240"/>
      <c r="G110" s="125"/>
      <c r="H110" s="125"/>
      <c r="I110" s="125"/>
      <c r="J110" s="127">
        <v>0</v>
      </c>
      <c r="K110" s="125"/>
      <c r="L110" s="124"/>
      <c r="M110" s="125"/>
      <c r="N110" s="128" t="s">
        <v>41</v>
      </c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9" t="s">
        <v>127</v>
      </c>
      <c r="AZ110" s="125"/>
      <c r="BA110" s="125"/>
      <c r="BB110" s="125"/>
      <c r="BC110" s="125"/>
      <c r="BD110" s="125"/>
      <c r="BE110" s="130">
        <f t="shared" si="0"/>
        <v>0</v>
      </c>
      <c r="BF110" s="130">
        <f t="shared" si="1"/>
        <v>0</v>
      </c>
      <c r="BG110" s="130">
        <f t="shared" si="2"/>
        <v>0</v>
      </c>
      <c r="BH110" s="130">
        <f t="shared" si="3"/>
        <v>0</v>
      </c>
      <c r="BI110" s="130">
        <f t="shared" si="4"/>
        <v>0</v>
      </c>
      <c r="BJ110" s="129" t="s">
        <v>88</v>
      </c>
      <c r="BK110" s="125"/>
      <c r="BL110" s="125"/>
      <c r="BM110" s="125"/>
    </row>
    <row r="111" spans="2:65" s="1" customFormat="1" ht="18" customHeight="1" x14ac:dyDescent="0.2">
      <c r="B111" s="124"/>
      <c r="C111" s="125"/>
      <c r="D111" s="239" t="s">
        <v>131</v>
      </c>
      <c r="E111" s="240"/>
      <c r="F111" s="240"/>
      <c r="G111" s="125"/>
      <c r="H111" s="125"/>
      <c r="I111" s="125"/>
      <c r="J111" s="127">
        <v>0</v>
      </c>
      <c r="K111" s="125"/>
      <c r="L111" s="124"/>
      <c r="M111" s="125"/>
      <c r="N111" s="128" t="s">
        <v>41</v>
      </c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9" t="s">
        <v>127</v>
      </c>
      <c r="AZ111" s="125"/>
      <c r="BA111" s="125"/>
      <c r="BB111" s="125"/>
      <c r="BC111" s="125"/>
      <c r="BD111" s="125"/>
      <c r="BE111" s="130">
        <f t="shared" si="0"/>
        <v>0</v>
      </c>
      <c r="BF111" s="130">
        <f t="shared" si="1"/>
        <v>0</v>
      </c>
      <c r="BG111" s="130">
        <f t="shared" si="2"/>
        <v>0</v>
      </c>
      <c r="BH111" s="130">
        <f t="shared" si="3"/>
        <v>0</v>
      </c>
      <c r="BI111" s="130">
        <f t="shared" si="4"/>
        <v>0</v>
      </c>
      <c r="BJ111" s="129" t="s">
        <v>88</v>
      </c>
      <c r="BK111" s="125"/>
      <c r="BL111" s="125"/>
      <c r="BM111" s="125"/>
    </row>
    <row r="112" spans="2:65" s="1" customFormat="1" ht="18" customHeight="1" x14ac:dyDescent="0.2">
      <c r="B112" s="124"/>
      <c r="C112" s="125"/>
      <c r="D112" s="126" t="s">
        <v>132</v>
      </c>
      <c r="E112" s="125"/>
      <c r="F112" s="125"/>
      <c r="G112" s="125"/>
      <c r="H112" s="125"/>
      <c r="I112" s="125"/>
      <c r="J112" s="127">
        <f>ROUND(J30*T112,2)</f>
        <v>0</v>
      </c>
      <c r="K112" s="125"/>
      <c r="L112" s="124"/>
      <c r="M112" s="125"/>
      <c r="N112" s="128" t="s">
        <v>41</v>
      </c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9" t="s">
        <v>133</v>
      </c>
      <c r="AZ112" s="125"/>
      <c r="BA112" s="125"/>
      <c r="BB112" s="125"/>
      <c r="BC112" s="125"/>
      <c r="BD112" s="125"/>
      <c r="BE112" s="130">
        <f t="shared" si="0"/>
        <v>0</v>
      </c>
      <c r="BF112" s="130">
        <f t="shared" si="1"/>
        <v>0</v>
      </c>
      <c r="BG112" s="130">
        <f t="shared" si="2"/>
        <v>0</v>
      </c>
      <c r="BH112" s="130">
        <f t="shared" si="3"/>
        <v>0</v>
      </c>
      <c r="BI112" s="130">
        <f t="shared" si="4"/>
        <v>0</v>
      </c>
      <c r="BJ112" s="129" t="s">
        <v>88</v>
      </c>
      <c r="BK112" s="125"/>
      <c r="BL112" s="125"/>
      <c r="BM112" s="125"/>
    </row>
    <row r="113" spans="2:12" s="1" customFormat="1" ht="11.25" x14ac:dyDescent="0.2">
      <c r="B113" s="29"/>
      <c r="L113" s="29"/>
    </row>
    <row r="114" spans="2:12" s="1" customFormat="1" ht="29.25" customHeight="1" x14ac:dyDescent="0.2">
      <c r="B114" s="29"/>
      <c r="C114" s="131" t="s">
        <v>134</v>
      </c>
      <c r="D114" s="103"/>
      <c r="E114" s="103"/>
      <c r="F114" s="103"/>
      <c r="G114" s="103"/>
      <c r="H114" s="103"/>
      <c r="I114" s="103"/>
      <c r="J114" s="132">
        <f>ROUND(J96+J106,2)</f>
        <v>0</v>
      </c>
      <c r="K114" s="103"/>
      <c r="L114" s="29"/>
    </row>
    <row r="115" spans="2:12" s="1" customFormat="1" ht="6.95" customHeight="1" x14ac:dyDescent="0.2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29"/>
    </row>
    <row r="119" spans="2:12" s="1" customFormat="1" ht="6.95" customHeight="1" x14ac:dyDescent="0.2">
      <c r="B119" s="44"/>
      <c r="C119" s="45"/>
      <c r="D119" s="45"/>
      <c r="E119" s="45"/>
      <c r="F119" s="45"/>
      <c r="G119" s="45"/>
      <c r="H119" s="45"/>
      <c r="I119" s="45"/>
      <c r="J119" s="45"/>
      <c r="K119" s="45"/>
      <c r="L119" s="29"/>
    </row>
    <row r="120" spans="2:12" s="1" customFormat="1" ht="24.95" customHeight="1" x14ac:dyDescent="0.2">
      <c r="B120" s="29"/>
      <c r="C120" s="18" t="s">
        <v>135</v>
      </c>
      <c r="L120" s="29"/>
    </row>
    <row r="121" spans="2:12" s="1" customFormat="1" ht="6.95" customHeight="1" x14ac:dyDescent="0.2">
      <c r="B121" s="29"/>
      <c r="L121" s="29"/>
    </row>
    <row r="122" spans="2:12" s="1" customFormat="1" ht="12" customHeight="1" x14ac:dyDescent="0.2">
      <c r="B122" s="29"/>
      <c r="C122" s="24" t="s">
        <v>15</v>
      </c>
      <c r="L122" s="29"/>
    </row>
    <row r="123" spans="2:12" s="1" customFormat="1" ht="16.5" customHeight="1" x14ac:dyDescent="0.2">
      <c r="B123" s="29"/>
      <c r="E123" s="235" t="str">
        <f>E7</f>
        <v>Prípojky médií pre rozvojové územie DZ Energetika</v>
      </c>
      <c r="F123" s="236"/>
      <c r="G123" s="236"/>
      <c r="H123" s="236"/>
      <c r="L123" s="29"/>
    </row>
    <row r="124" spans="2:12" s="1" customFormat="1" ht="12" customHeight="1" x14ac:dyDescent="0.2">
      <c r="B124" s="29"/>
      <c r="C124" s="24" t="s">
        <v>105</v>
      </c>
      <c r="L124" s="29"/>
    </row>
    <row r="125" spans="2:12" s="1" customFormat="1" ht="16.5" customHeight="1" x14ac:dyDescent="0.2">
      <c r="B125" s="29"/>
      <c r="E125" s="192" t="str">
        <f>E9</f>
        <v>SO 206 - Prípojka požiarnej vody</v>
      </c>
      <c r="F125" s="237"/>
      <c r="G125" s="237"/>
      <c r="H125" s="237"/>
      <c r="L125" s="29"/>
    </row>
    <row r="126" spans="2:12" s="1" customFormat="1" ht="6.95" customHeight="1" x14ac:dyDescent="0.2">
      <c r="B126" s="29"/>
      <c r="L126" s="29"/>
    </row>
    <row r="127" spans="2:12" s="1" customFormat="1" ht="12" customHeight="1" x14ac:dyDescent="0.2">
      <c r="B127" s="29"/>
      <c r="C127" s="24" t="s">
        <v>19</v>
      </c>
      <c r="F127" s="22" t="str">
        <f>F12</f>
        <v>U.S.Steel,s.r.o., Košice</v>
      </c>
      <c r="I127" s="24" t="s">
        <v>21</v>
      </c>
      <c r="J127" s="50" t="str">
        <f>IF(J12="","",J12)</f>
        <v>27. 9. 2024</v>
      </c>
      <c r="L127" s="29"/>
    </row>
    <row r="128" spans="2:12" s="1" customFormat="1" ht="6.95" customHeight="1" x14ac:dyDescent="0.2">
      <c r="B128" s="29"/>
      <c r="L128" s="29"/>
    </row>
    <row r="129" spans="2:65" s="1" customFormat="1" ht="15.2" customHeight="1" x14ac:dyDescent="0.2">
      <c r="B129" s="29"/>
      <c r="C129" s="24" t="s">
        <v>23</v>
      </c>
      <c r="F129" s="22" t="str">
        <f>E15</f>
        <v>U.S.Steel,s.r.o., Košice</v>
      </c>
      <c r="I129" s="24" t="s">
        <v>29</v>
      </c>
      <c r="J129" s="27" t="str">
        <f>E21</f>
        <v>Ing.Juríková</v>
      </c>
      <c r="L129" s="29"/>
    </row>
    <row r="130" spans="2:65" s="1" customFormat="1" ht="15.2" customHeight="1" x14ac:dyDescent="0.2">
      <c r="B130" s="29"/>
      <c r="C130" s="24" t="s">
        <v>27</v>
      </c>
      <c r="F130" s="22" t="str">
        <f>IF(E18="","",E18)</f>
        <v>Vyplň údaj</v>
      </c>
      <c r="I130" s="24" t="s">
        <v>32</v>
      </c>
      <c r="J130" s="27" t="str">
        <f>E24</f>
        <v xml:space="preserve"> </v>
      </c>
      <c r="L130" s="29"/>
    </row>
    <row r="131" spans="2:65" s="1" customFormat="1" ht="10.35" customHeight="1" x14ac:dyDescent="0.2">
      <c r="B131" s="29"/>
      <c r="L131" s="29"/>
    </row>
    <row r="132" spans="2:65" s="10" customFormat="1" ht="29.25" customHeight="1" x14ac:dyDescent="0.2">
      <c r="B132" s="133"/>
      <c r="C132" s="134" t="s">
        <v>136</v>
      </c>
      <c r="D132" s="135" t="s">
        <v>60</v>
      </c>
      <c r="E132" s="135" t="s">
        <v>56</v>
      </c>
      <c r="F132" s="135" t="s">
        <v>57</v>
      </c>
      <c r="G132" s="135" t="s">
        <v>137</v>
      </c>
      <c r="H132" s="135" t="s">
        <v>138</v>
      </c>
      <c r="I132" s="135" t="s">
        <v>139</v>
      </c>
      <c r="J132" s="136" t="s">
        <v>113</v>
      </c>
      <c r="K132" s="137" t="s">
        <v>140</v>
      </c>
      <c r="L132" s="133"/>
      <c r="M132" s="57" t="s">
        <v>1</v>
      </c>
      <c r="N132" s="58" t="s">
        <v>39</v>
      </c>
      <c r="O132" s="58" t="s">
        <v>141</v>
      </c>
      <c r="P132" s="58" t="s">
        <v>142</v>
      </c>
      <c r="Q132" s="58" t="s">
        <v>143</v>
      </c>
      <c r="R132" s="58" t="s">
        <v>144</v>
      </c>
      <c r="S132" s="58" t="s">
        <v>145</v>
      </c>
      <c r="T132" s="59" t="s">
        <v>146</v>
      </c>
    </row>
    <row r="133" spans="2:65" s="1" customFormat="1" ht="22.9" customHeight="1" x14ac:dyDescent="0.25">
      <c r="B133" s="29"/>
      <c r="C133" s="62" t="s">
        <v>109</v>
      </c>
      <c r="J133" s="138">
        <f>BK133</f>
        <v>0</v>
      </c>
      <c r="L133" s="29"/>
      <c r="M133" s="60"/>
      <c r="N133" s="51"/>
      <c r="O133" s="51"/>
      <c r="P133" s="139">
        <f>P134+P154+P162</f>
        <v>0</v>
      </c>
      <c r="Q133" s="51"/>
      <c r="R133" s="139">
        <f>R134+R154+R162</f>
        <v>0.99091515499999994</v>
      </c>
      <c r="S133" s="51"/>
      <c r="T133" s="140">
        <f>T134+T154+T162</f>
        <v>0</v>
      </c>
      <c r="AT133" s="14" t="s">
        <v>74</v>
      </c>
      <c r="AU133" s="14" t="s">
        <v>115</v>
      </c>
      <c r="BK133" s="141">
        <f>BK134+BK154+BK162</f>
        <v>0</v>
      </c>
    </row>
    <row r="134" spans="2:65" s="11" customFormat="1" ht="25.9" customHeight="1" x14ac:dyDescent="0.2">
      <c r="B134" s="142"/>
      <c r="D134" s="143" t="s">
        <v>74</v>
      </c>
      <c r="E134" s="144" t="s">
        <v>147</v>
      </c>
      <c r="F134" s="144" t="s">
        <v>148</v>
      </c>
      <c r="I134" s="145"/>
      <c r="J134" s="146">
        <f>BK134</f>
        <v>0</v>
      </c>
      <c r="L134" s="142"/>
      <c r="M134" s="147"/>
      <c r="P134" s="148">
        <f>P135+P152</f>
        <v>0</v>
      </c>
      <c r="R134" s="148">
        <f>R135+R152</f>
        <v>0.74426178499999995</v>
      </c>
      <c r="T134" s="149">
        <f>T135+T152</f>
        <v>0</v>
      </c>
      <c r="AR134" s="143" t="s">
        <v>82</v>
      </c>
      <c r="AT134" s="150" t="s">
        <v>74</v>
      </c>
      <c r="AU134" s="150" t="s">
        <v>75</v>
      </c>
      <c r="AY134" s="143" t="s">
        <v>149</v>
      </c>
      <c r="BK134" s="151">
        <f>BK135+BK152</f>
        <v>0</v>
      </c>
    </row>
    <row r="135" spans="2:65" s="11" customFormat="1" ht="22.9" customHeight="1" x14ac:dyDescent="0.2">
      <c r="B135" s="142"/>
      <c r="D135" s="143" t="s">
        <v>74</v>
      </c>
      <c r="E135" s="152" t="s">
        <v>180</v>
      </c>
      <c r="F135" s="152" t="s">
        <v>224</v>
      </c>
      <c r="I135" s="145"/>
      <c r="J135" s="153">
        <f>BK135</f>
        <v>0</v>
      </c>
      <c r="L135" s="142"/>
      <c r="M135" s="147"/>
      <c r="P135" s="148">
        <f>SUM(P136:P151)</f>
        <v>0</v>
      </c>
      <c r="R135" s="148">
        <f>SUM(R136:R151)</f>
        <v>0.74426178499999995</v>
      </c>
      <c r="T135" s="149">
        <f>SUM(T136:T151)</f>
        <v>0</v>
      </c>
      <c r="AR135" s="143" t="s">
        <v>82</v>
      </c>
      <c r="AT135" s="150" t="s">
        <v>74</v>
      </c>
      <c r="AU135" s="150" t="s">
        <v>82</v>
      </c>
      <c r="AY135" s="143" t="s">
        <v>149</v>
      </c>
      <c r="BK135" s="151">
        <f>SUM(BK136:BK151)</f>
        <v>0</v>
      </c>
    </row>
    <row r="136" spans="2:65" s="1" customFormat="1" ht="24.2" customHeight="1" x14ac:dyDescent="0.2">
      <c r="B136" s="124"/>
      <c r="C136" s="154" t="s">
        <v>82</v>
      </c>
      <c r="D136" s="154" t="s">
        <v>151</v>
      </c>
      <c r="E136" s="155" t="s">
        <v>383</v>
      </c>
      <c r="F136" s="156" t="s">
        <v>384</v>
      </c>
      <c r="G136" s="157" t="s">
        <v>233</v>
      </c>
      <c r="H136" s="158">
        <v>1.5</v>
      </c>
      <c r="I136" s="159"/>
      <c r="J136" s="160">
        <f t="shared" ref="J136:J143" si="5">ROUND(I136*H136,2)</f>
        <v>0</v>
      </c>
      <c r="K136" s="161"/>
      <c r="L136" s="29"/>
      <c r="M136" s="162" t="s">
        <v>1</v>
      </c>
      <c r="N136" s="123" t="s">
        <v>41</v>
      </c>
      <c r="P136" s="163">
        <f t="shared" ref="P136:P143" si="6">O136*H136</f>
        <v>0</v>
      </c>
      <c r="Q136" s="163">
        <v>1.623991E-2</v>
      </c>
      <c r="R136" s="163">
        <f t="shared" ref="R136:R143" si="7">Q136*H136</f>
        <v>2.4359865000000001E-2</v>
      </c>
      <c r="S136" s="163">
        <v>0</v>
      </c>
      <c r="T136" s="164">
        <f t="shared" ref="T136:T143" si="8">S136*H136</f>
        <v>0</v>
      </c>
      <c r="AR136" s="165" t="s">
        <v>155</v>
      </c>
      <c r="AT136" s="165" t="s">
        <v>151</v>
      </c>
      <c r="AU136" s="165" t="s">
        <v>88</v>
      </c>
      <c r="AY136" s="14" t="s">
        <v>149</v>
      </c>
      <c r="BE136" s="166">
        <f t="shared" ref="BE136:BE143" si="9">IF(N136="základná",J136,0)</f>
        <v>0</v>
      </c>
      <c r="BF136" s="166">
        <f t="shared" ref="BF136:BF143" si="10">IF(N136="znížená",J136,0)</f>
        <v>0</v>
      </c>
      <c r="BG136" s="166">
        <f t="shared" ref="BG136:BG143" si="11">IF(N136="zákl. prenesená",J136,0)</f>
        <v>0</v>
      </c>
      <c r="BH136" s="166">
        <f t="shared" ref="BH136:BH143" si="12">IF(N136="zníž. prenesená",J136,0)</f>
        <v>0</v>
      </c>
      <c r="BI136" s="166">
        <f t="shared" ref="BI136:BI143" si="13">IF(N136="nulová",J136,0)</f>
        <v>0</v>
      </c>
      <c r="BJ136" s="14" t="s">
        <v>88</v>
      </c>
      <c r="BK136" s="166">
        <f t="shared" ref="BK136:BK143" si="14">ROUND(I136*H136,2)</f>
        <v>0</v>
      </c>
      <c r="BL136" s="14" t="s">
        <v>155</v>
      </c>
      <c r="BM136" s="165" t="s">
        <v>385</v>
      </c>
    </row>
    <row r="137" spans="2:65" s="1" customFormat="1" ht="24.2" customHeight="1" x14ac:dyDescent="0.2">
      <c r="B137" s="124"/>
      <c r="C137" s="154" t="s">
        <v>88</v>
      </c>
      <c r="D137" s="154" t="s">
        <v>151</v>
      </c>
      <c r="E137" s="155" t="s">
        <v>386</v>
      </c>
      <c r="F137" s="156" t="s">
        <v>387</v>
      </c>
      <c r="G137" s="157" t="s">
        <v>228</v>
      </c>
      <c r="H137" s="158">
        <v>1</v>
      </c>
      <c r="I137" s="159"/>
      <c r="J137" s="160">
        <f t="shared" si="5"/>
        <v>0</v>
      </c>
      <c r="K137" s="161"/>
      <c r="L137" s="29"/>
      <c r="M137" s="162" t="s">
        <v>1</v>
      </c>
      <c r="N137" s="123" t="s">
        <v>41</v>
      </c>
      <c r="P137" s="163">
        <f t="shared" si="6"/>
        <v>0</v>
      </c>
      <c r="Q137" s="163">
        <v>0</v>
      </c>
      <c r="R137" s="163">
        <f t="shared" si="7"/>
        <v>0</v>
      </c>
      <c r="S137" s="163">
        <v>0</v>
      </c>
      <c r="T137" s="164">
        <f t="shared" si="8"/>
        <v>0</v>
      </c>
      <c r="AR137" s="165" t="s">
        <v>155</v>
      </c>
      <c r="AT137" s="165" t="s">
        <v>151</v>
      </c>
      <c r="AU137" s="165" t="s">
        <v>88</v>
      </c>
      <c r="AY137" s="14" t="s">
        <v>149</v>
      </c>
      <c r="BE137" s="166">
        <f t="shared" si="9"/>
        <v>0</v>
      </c>
      <c r="BF137" s="166">
        <f t="shared" si="10"/>
        <v>0</v>
      </c>
      <c r="BG137" s="166">
        <f t="shared" si="11"/>
        <v>0</v>
      </c>
      <c r="BH137" s="166">
        <f t="shared" si="12"/>
        <v>0</v>
      </c>
      <c r="BI137" s="166">
        <f t="shared" si="13"/>
        <v>0</v>
      </c>
      <c r="BJ137" s="14" t="s">
        <v>88</v>
      </c>
      <c r="BK137" s="166">
        <f t="shared" si="14"/>
        <v>0</v>
      </c>
      <c r="BL137" s="14" t="s">
        <v>155</v>
      </c>
      <c r="BM137" s="165" t="s">
        <v>625</v>
      </c>
    </row>
    <row r="138" spans="2:65" s="1" customFormat="1" ht="24.2" customHeight="1" x14ac:dyDescent="0.2">
      <c r="B138" s="124"/>
      <c r="C138" s="175" t="s">
        <v>160</v>
      </c>
      <c r="D138" s="175" t="s">
        <v>192</v>
      </c>
      <c r="E138" s="176" t="s">
        <v>389</v>
      </c>
      <c r="F138" s="177" t="s">
        <v>390</v>
      </c>
      <c r="G138" s="178" t="s">
        <v>228</v>
      </c>
      <c r="H138" s="179">
        <v>3</v>
      </c>
      <c r="I138" s="180"/>
      <c r="J138" s="181">
        <f t="shared" si="5"/>
        <v>0</v>
      </c>
      <c r="K138" s="182"/>
      <c r="L138" s="183"/>
      <c r="M138" s="184" t="s">
        <v>1</v>
      </c>
      <c r="N138" s="185" t="s">
        <v>41</v>
      </c>
      <c r="P138" s="163">
        <f t="shared" si="6"/>
        <v>0</v>
      </c>
      <c r="Q138" s="163">
        <v>9.1000000000000004E-3</v>
      </c>
      <c r="R138" s="163">
        <f t="shared" si="7"/>
        <v>2.7300000000000001E-2</v>
      </c>
      <c r="S138" s="163">
        <v>0</v>
      </c>
      <c r="T138" s="164">
        <f t="shared" si="8"/>
        <v>0</v>
      </c>
      <c r="AR138" s="165" t="s">
        <v>180</v>
      </c>
      <c r="AT138" s="165" t="s">
        <v>192</v>
      </c>
      <c r="AU138" s="165" t="s">
        <v>88</v>
      </c>
      <c r="AY138" s="14" t="s">
        <v>149</v>
      </c>
      <c r="BE138" s="166">
        <f t="shared" si="9"/>
        <v>0</v>
      </c>
      <c r="BF138" s="166">
        <f t="shared" si="10"/>
        <v>0</v>
      </c>
      <c r="BG138" s="166">
        <f t="shared" si="11"/>
        <v>0</v>
      </c>
      <c r="BH138" s="166">
        <f t="shared" si="12"/>
        <v>0</v>
      </c>
      <c r="BI138" s="166">
        <f t="shared" si="13"/>
        <v>0</v>
      </c>
      <c r="BJ138" s="14" t="s">
        <v>88</v>
      </c>
      <c r="BK138" s="166">
        <f t="shared" si="14"/>
        <v>0</v>
      </c>
      <c r="BL138" s="14" t="s">
        <v>155</v>
      </c>
      <c r="BM138" s="165" t="s">
        <v>391</v>
      </c>
    </row>
    <row r="139" spans="2:65" s="1" customFormat="1" ht="24.2" customHeight="1" x14ac:dyDescent="0.2">
      <c r="B139" s="124"/>
      <c r="C139" s="154" t="s">
        <v>155</v>
      </c>
      <c r="D139" s="154" t="s">
        <v>151</v>
      </c>
      <c r="E139" s="155" t="s">
        <v>398</v>
      </c>
      <c r="F139" s="156" t="s">
        <v>399</v>
      </c>
      <c r="G139" s="157" t="s">
        <v>228</v>
      </c>
      <c r="H139" s="158">
        <v>4</v>
      </c>
      <c r="I139" s="159"/>
      <c r="J139" s="160">
        <f t="shared" si="5"/>
        <v>0</v>
      </c>
      <c r="K139" s="161"/>
      <c r="L139" s="29"/>
      <c r="M139" s="162" t="s">
        <v>1</v>
      </c>
      <c r="N139" s="123" t="s">
        <v>41</v>
      </c>
      <c r="P139" s="163">
        <f t="shared" si="6"/>
        <v>0</v>
      </c>
      <c r="Q139" s="163">
        <v>2.71908E-3</v>
      </c>
      <c r="R139" s="163">
        <f t="shared" si="7"/>
        <v>1.087632E-2</v>
      </c>
      <c r="S139" s="163">
        <v>0</v>
      </c>
      <c r="T139" s="164">
        <f t="shared" si="8"/>
        <v>0</v>
      </c>
      <c r="AR139" s="165" t="s">
        <v>155</v>
      </c>
      <c r="AT139" s="165" t="s">
        <v>151</v>
      </c>
      <c r="AU139" s="165" t="s">
        <v>88</v>
      </c>
      <c r="AY139" s="14" t="s">
        <v>149</v>
      </c>
      <c r="BE139" s="166">
        <f t="shared" si="9"/>
        <v>0</v>
      </c>
      <c r="BF139" s="166">
        <f t="shared" si="10"/>
        <v>0</v>
      </c>
      <c r="BG139" s="166">
        <f t="shared" si="11"/>
        <v>0</v>
      </c>
      <c r="BH139" s="166">
        <f t="shared" si="12"/>
        <v>0</v>
      </c>
      <c r="BI139" s="166">
        <f t="shared" si="13"/>
        <v>0</v>
      </c>
      <c r="BJ139" s="14" t="s">
        <v>88</v>
      </c>
      <c r="BK139" s="166">
        <f t="shared" si="14"/>
        <v>0</v>
      </c>
      <c r="BL139" s="14" t="s">
        <v>155</v>
      </c>
      <c r="BM139" s="165" t="s">
        <v>400</v>
      </c>
    </row>
    <row r="140" spans="2:65" s="1" customFormat="1" ht="21.75" customHeight="1" x14ac:dyDescent="0.2">
      <c r="B140" s="124"/>
      <c r="C140" s="175" t="s">
        <v>168</v>
      </c>
      <c r="D140" s="175" t="s">
        <v>192</v>
      </c>
      <c r="E140" s="176" t="s">
        <v>401</v>
      </c>
      <c r="F140" s="177" t="s">
        <v>402</v>
      </c>
      <c r="G140" s="178" t="s">
        <v>228</v>
      </c>
      <c r="H140" s="179">
        <v>4</v>
      </c>
      <c r="I140" s="180"/>
      <c r="J140" s="181">
        <f t="shared" si="5"/>
        <v>0</v>
      </c>
      <c r="K140" s="182"/>
      <c r="L140" s="183"/>
      <c r="M140" s="184" t="s">
        <v>1</v>
      </c>
      <c r="N140" s="185" t="s">
        <v>41</v>
      </c>
      <c r="P140" s="163">
        <f t="shared" si="6"/>
        <v>0</v>
      </c>
      <c r="Q140" s="163">
        <v>5.4149999999999997E-2</v>
      </c>
      <c r="R140" s="163">
        <f t="shared" si="7"/>
        <v>0.21659999999999999</v>
      </c>
      <c r="S140" s="163">
        <v>0</v>
      </c>
      <c r="T140" s="164">
        <f t="shared" si="8"/>
        <v>0</v>
      </c>
      <c r="AR140" s="165" t="s">
        <v>180</v>
      </c>
      <c r="AT140" s="165" t="s">
        <v>192</v>
      </c>
      <c r="AU140" s="165" t="s">
        <v>88</v>
      </c>
      <c r="AY140" s="14" t="s">
        <v>149</v>
      </c>
      <c r="BE140" s="166">
        <f t="shared" si="9"/>
        <v>0</v>
      </c>
      <c r="BF140" s="166">
        <f t="shared" si="10"/>
        <v>0</v>
      </c>
      <c r="BG140" s="166">
        <f t="shared" si="11"/>
        <v>0</v>
      </c>
      <c r="BH140" s="166">
        <f t="shared" si="12"/>
        <v>0</v>
      </c>
      <c r="BI140" s="166">
        <f t="shared" si="13"/>
        <v>0</v>
      </c>
      <c r="BJ140" s="14" t="s">
        <v>88</v>
      </c>
      <c r="BK140" s="166">
        <f t="shared" si="14"/>
        <v>0</v>
      </c>
      <c r="BL140" s="14" t="s">
        <v>155</v>
      </c>
      <c r="BM140" s="165" t="s">
        <v>403</v>
      </c>
    </row>
    <row r="141" spans="2:65" s="1" customFormat="1" ht="24.2" customHeight="1" x14ac:dyDescent="0.2">
      <c r="B141" s="124"/>
      <c r="C141" s="154" t="s">
        <v>172</v>
      </c>
      <c r="D141" s="154" t="s">
        <v>151</v>
      </c>
      <c r="E141" s="155" t="s">
        <v>404</v>
      </c>
      <c r="F141" s="156" t="s">
        <v>405</v>
      </c>
      <c r="G141" s="157" t="s">
        <v>228</v>
      </c>
      <c r="H141" s="158">
        <v>1</v>
      </c>
      <c r="I141" s="159"/>
      <c r="J141" s="160">
        <f t="shared" si="5"/>
        <v>0</v>
      </c>
      <c r="K141" s="161"/>
      <c r="L141" s="29"/>
      <c r="M141" s="162" t="s">
        <v>1</v>
      </c>
      <c r="N141" s="123" t="s">
        <v>41</v>
      </c>
      <c r="P141" s="163">
        <f t="shared" si="6"/>
        <v>0</v>
      </c>
      <c r="Q141" s="163">
        <v>2.71908E-3</v>
      </c>
      <c r="R141" s="163">
        <f t="shared" si="7"/>
        <v>2.71908E-3</v>
      </c>
      <c r="S141" s="163">
        <v>0</v>
      </c>
      <c r="T141" s="164">
        <f t="shared" si="8"/>
        <v>0</v>
      </c>
      <c r="AR141" s="165" t="s">
        <v>155</v>
      </c>
      <c r="AT141" s="165" t="s">
        <v>151</v>
      </c>
      <c r="AU141" s="165" t="s">
        <v>88</v>
      </c>
      <c r="AY141" s="14" t="s">
        <v>149</v>
      </c>
      <c r="BE141" s="166">
        <f t="shared" si="9"/>
        <v>0</v>
      </c>
      <c r="BF141" s="166">
        <f t="shared" si="10"/>
        <v>0</v>
      </c>
      <c r="BG141" s="166">
        <f t="shared" si="11"/>
        <v>0</v>
      </c>
      <c r="BH141" s="166">
        <f t="shared" si="12"/>
        <v>0</v>
      </c>
      <c r="BI141" s="166">
        <f t="shared" si="13"/>
        <v>0</v>
      </c>
      <c r="BJ141" s="14" t="s">
        <v>88</v>
      </c>
      <c r="BK141" s="166">
        <f t="shared" si="14"/>
        <v>0</v>
      </c>
      <c r="BL141" s="14" t="s">
        <v>155</v>
      </c>
      <c r="BM141" s="165" t="s">
        <v>406</v>
      </c>
    </row>
    <row r="142" spans="2:65" s="1" customFormat="1" ht="49.15" customHeight="1" x14ac:dyDescent="0.2">
      <c r="B142" s="124"/>
      <c r="C142" s="175" t="s">
        <v>176</v>
      </c>
      <c r="D142" s="175" t="s">
        <v>192</v>
      </c>
      <c r="E142" s="176" t="s">
        <v>407</v>
      </c>
      <c r="F142" s="177" t="s">
        <v>408</v>
      </c>
      <c r="G142" s="178" t="s">
        <v>228</v>
      </c>
      <c r="H142" s="179">
        <v>1</v>
      </c>
      <c r="I142" s="180"/>
      <c r="J142" s="181">
        <f t="shared" si="5"/>
        <v>0</v>
      </c>
      <c r="K142" s="182"/>
      <c r="L142" s="183"/>
      <c r="M142" s="184" t="s">
        <v>1</v>
      </c>
      <c r="N142" s="185" t="s">
        <v>41</v>
      </c>
      <c r="P142" s="163">
        <f t="shared" si="6"/>
        <v>0</v>
      </c>
      <c r="Q142" s="163">
        <v>3.3000000000000002E-2</v>
      </c>
      <c r="R142" s="163">
        <f t="shared" si="7"/>
        <v>3.3000000000000002E-2</v>
      </c>
      <c r="S142" s="163">
        <v>0</v>
      </c>
      <c r="T142" s="164">
        <f t="shared" si="8"/>
        <v>0</v>
      </c>
      <c r="AR142" s="165" t="s">
        <v>180</v>
      </c>
      <c r="AT142" s="165" t="s">
        <v>192</v>
      </c>
      <c r="AU142" s="165" t="s">
        <v>88</v>
      </c>
      <c r="AY142" s="14" t="s">
        <v>149</v>
      </c>
      <c r="BE142" s="166">
        <f t="shared" si="9"/>
        <v>0</v>
      </c>
      <c r="BF142" s="166">
        <f t="shared" si="10"/>
        <v>0</v>
      </c>
      <c r="BG142" s="166">
        <f t="shared" si="11"/>
        <v>0</v>
      </c>
      <c r="BH142" s="166">
        <f t="shared" si="12"/>
        <v>0</v>
      </c>
      <c r="BI142" s="166">
        <f t="shared" si="13"/>
        <v>0</v>
      </c>
      <c r="BJ142" s="14" t="s">
        <v>88</v>
      </c>
      <c r="BK142" s="166">
        <f t="shared" si="14"/>
        <v>0</v>
      </c>
      <c r="BL142" s="14" t="s">
        <v>155</v>
      </c>
      <c r="BM142" s="165" t="s">
        <v>409</v>
      </c>
    </row>
    <row r="143" spans="2:65" s="1" customFormat="1" ht="21.75" customHeight="1" x14ac:dyDescent="0.2">
      <c r="B143" s="124"/>
      <c r="C143" s="175" t="s">
        <v>180</v>
      </c>
      <c r="D143" s="175" t="s">
        <v>192</v>
      </c>
      <c r="E143" s="176" t="s">
        <v>416</v>
      </c>
      <c r="F143" s="177" t="s">
        <v>417</v>
      </c>
      <c r="G143" s="178" t="s">
        <v>228</v>
      </c>
      <c r="H143" s="179">
        <v>1</v>
      </c>
      <c r="I143" s="180"/>
      <c r="J143" s="181">
        <f t="shared" si="5"/>
        <v>0</v>
      </c>
      <c r="K143" s="182"/>
      <c r="L143" s="183"/>
      <c r="M143" s="184" t="s">
        <v>1</v>
      </c>
      <c r="N143" s="185" t="s">
        <v>41</v>
      </c>
      <c r="P143" s="163">
        <f t="shared" si="6"/>
        <v>0</v>
      </c>
      <c r="Q143" s="163">
        <v>7.2500000000000004E-3</v>
      </c>
      <c r="R143" s="163">
        <f t="shared" si="7"/>
        <v>7.2500000000000004E-3</v>
      </c>
      <c r="S143" s="163">
        <v>0</v>
      </c>
      <c r="T143" s="164">
        <f t="shared" si="8"/>
        <v>0</v>
      </c>
      <c r="AR143" s="165" t="s">
        <v>180</v>
      </c>
      <c r="AT143" s="165" t="s">
        <v>192</v>
      </c>
      <c r="AU143" s="165" t="s">
        <v>88</v>
      </c>
      <c r="AY143" s="14" t="s">
        <v>149</v>
      </c>
      <c r="BE143" s="166">
        <f t="shared" si="9"/>
        <v>0</v>
      </c>
      <c r="BF143" s="166">
        <f t="shared" si="10"/>
        <v>0</v>
      </c>
      <c r="BG143" s="166">
        <f t="shared" si="11"/>
        <v>0</v>
      </c>
      <c r="BH143" s="166">
        <f t="shared" si="12"/>
        <v>0</v>
      </c>
      <c r="BI143" s="166">
        <f t="shared" si="13"/>
        <v>0</v>
      </c>
      <c r="BJ143" s="14" t="s">
        <v>88</v>
      </c>
      <c r="BK143" s="166">
        <f t="shared" si="14"/>
        <v>0</v>
      </c>
      <c r="BL143" s="14" t="s">
        <v>155</v>
      </c>
      <c r="BM143" s="165" t="s">
        <v>626</v>
      </c>
    </row>
    <row r="144" spans="2:65" s="12" customFormat="1" ht="11.25" x14ac:dyDescent="0.2">
      <c r="B144" s="167"/>
      <c r="D144" s="168" t="s">
        <v>185</v>
      </c>
      <c r="E144" s="169" t="s">
        <v>1</v>
      </c>
      <c r="F144" s="170" t="s">
        <v>82</v>
      </c>
      <c r="H144" s="171">
        <v>1</v>
      </c>
      <c r="I144" s="172"/>
      <c r="L144" s="167"/>
      <c r="M144" s="173"/>
      <c r="T144" s="174"/>
      <c r="AT144" s="169" t="s">
        <v>185</v>
      </c>
      <c r="AU144" s="169" t="s">
        <v>88</v>
      </c>
      <c r="AV144" s="12" t="s">
        <v>88</v>
      </c>
      <c r="AW144" s="12" t="s">
        <v>31</v>
      </c>
      <c r="AX144" s="12" t="s">
        <v>82</v>
      </c>
      <c r="AY144" s="169" t="s">
        <v>149</v>
      </c>
    </row>
    <row r="145" spans="2:65" s="1" customFormat="1" ht="24.2" customHeight="1" x14ac:dyDescent="0.2">
      <c r="B145" s="124"/>
      <c r="C145" s="154" t="s">
        <v>187</v>
      </c>
      <c r="D145" s="154" t="s">
        <v>151</v>
      </c>
      <c r="E145" s="155" t="s">
        <v>420</v>
      </c>
      <c r="F145" s="156" t="s">
        <v>421</v>
      </c>
      <c r="G145" s="157" t="s">
        <v>233</v>
      </c>
      <c r="H145" s="158">
        <v>2.5</v>
      </c>
      <c r="I145" s="159"/>
      <c r="J145" s="160">
        <f t="shared" ref="J145:J151" si="15">ROUND(I145*H145,2)</f>
        <v>0</v>
      </c>
      <c r="K145" s="161"/>
      <c r="L145" s="29"/>
      <c r="M145" s="162" t="s">
        <v>1</v>
      </c>
      <c r="N145" s="123" t="s">
        <v>41</v>
      </c>
      <c r="P145" s="163">
        <f t="shared" ref="P145:P151" si="16">O145*H145</f>
        <v>0</v>
      </c>
      <c r="Q145" s="163">
        <v>0</v>
      </c>
      <c r="R145" s="163">
        <f t="shared" ref="R145:R151" si="17">Q145*H145</f>
        <v>0</v>
      </c>
      <c r="S145" s="163">
        <v>0</v>
      </c>
      <c r="T145" s="164">
        <f t="shared" ref="T145:T151" si="18">S145*H145</f>
        <v>0</v>
      </c>
      <c r="AR145" s="165" t="s">
        <v>155</v>
      </c>
      <c r="AT145" s="165" t="s">
        <v>151</v>
      </c>
      <c r="AU145" s="165" t="s">
        <v>88</v>
      </c>
      <c r="AY145" s="14" t="s">
        <v>149</v>
      </c>
      <c r="BE145" s="166">
        <f t="shared" ref="BE145:BE151" si="19">IF(N145="základná",J145,0)</f>
        <v>0</v>
      </c>
      <c r="BF145" s="166">
        <f t="shared" ref="BF145:BF151" si="20">IF(N145="znížená",J145,0)</f>
        <v>0</v>
      </c>
      <c r="BG145" s="166">
        <f t="shared" ref="BG145:BG151" si="21">IF(N145="zákl. prenesená",J145,0)</f>
        <v>0</v>
      </c>
      <c r="BH145" s="166">
        <f t="shared" ref="BH145:BH151" si="22">IF(N145="zníž. prenesená",J145,0)</f>
        <v>0</v>
      </c>
      <c r="BI145" s="166">
        <f t="shared" ref="BI145:BI151" si="23">IF(N145="nulová",J145,0)</f>
        <v>0</v>
      </c>
      <c r="BJ145" s="14" t="s">
        <v>88</v>
      </c>
      <c r="BK145" s="166">
        <f t="shared" ref="BK145:BK151" si="24">ROUND(I145*H145,2)</f>
        <v>0</v>
      </c>
      <c r="BL145" s="14" t="s">
        <v>155</v>
      </c>
      <c r="BM145" s="165" t="s">
        <v>422</v>
      </c>
    </row>
    <row r="146" spans="2:65" s="1" customFormat="1" ht="24.2" customHeight="1" x14ac:dyDescent="0.2">
      <c r="B146" s="124"/>
      <c r="C146" s="154" t="s">
        <v>191</v>
      </c>
      <c r="D146" s="154" t="s">
        <v>151</v>
      </c>
      <c r="E146" s="155" t="s">
        <v>423</v>
      </c>
      <c r="F146" s="156" t="s">
        <v>424</v>
      </c>
      <c r="G146" s="157" t="s">
        <v>233</v>
      </c>
      <c r="H146" s="158">
        <v>2</v>
      </c>
      <c r="I146" s="159"/>
      <c r="J146" s="160">
        <f t="shared" si="15"/>
        <v>0</v>
      </c>
      <c r="K146" s="161"/>
      <c r="L146" s="29"/>
      <c r="M146" s="162" t="s">
        <v>1</v>
      </c>
      <c r="N146" s="123" t="s">
        <v>41</v>
      </c>
      <c r="P146" s="163">
        <f t="shared" si="16"/>
        <v>0</v>
      </c>
      <c r="Q146" s="163">
        <v>0</v>
      </c>
      <c r="R146" s="163">
        <f t="shared" si="17"/>
        <v>0</v>
      </c>
      <c r="S146" s="163">
        <v>0</v>
      </c>
      <c r="T146" s="164">
        <f t="shared" si="18"/>
        <v>0</v>
      </c>
      <c r="AR146" s="165" t="s">
        <v>155</v>
      </c>
      <c r="AT146" s="165" t="s">
        <v>151</v>
      </c>
      <c r="AU146" s="165" t="s">
        <v>88</v>
      </c>
      <c r="AY146" s="14" t="s">
        <v>149</v>
      </c>
      <c r="BE146" s="166">
        <f t="shared" si="19"/>
        <v>0</v>
      </c>
      <c r="BF146" s="166">
        <f t="shared" si="20"/>
        <v>0</v>
      </c>
      <c r="BG146" s="166">
        <f t="shared" si="21"/>
        <v>0</v>
      </c>
      <c r="BH146" s="166">
        <f t="shared" si="22"/>
        <v>0</v>
      </c>
      <c r="BI146" s="166">
        <f t="shared" si="23"/>
        <v>0</v>
      </c>
      <c r="BJ146" s="14" t="s">
        <v>88</v>
      </c>
      <c r="BK146" s="166">
        <f t="shared" si="24"/>
        <v>0</v>
      </c>
      <c r="BL146" s="14" t="s">
        <v>155</v>
      </c>
      <c r="BM146" s="165" t="s">
        <v>425</v>
      </c>
    </row>
    <row r="147" spans="2:65" s="1" customFormat="1" ht="24.2" customHeight="1" x14ac:dyDescent="0.2">
      <c r="B147" s="124"/>
      <c r="C147" s="154" t="s">
        <v>197</v>
      </c>
      <c r="D147" s="154" t="s">
        <v>151</v>
      </c>
      <c r="E147" s="155" t="s">
        <v>426</v>
      </c>
      <c r="F147" s="156" t="s">
        <v>427</v>
      </c>
      <c r="G147" s="157" t="s">
        <v>228</v>
      </c>
      <c r="H147" s="158">
        <v>2</v>
      </c>
      <c r="I147" s="159"/>
      <c r="J147" s="160">
        <f t="shared" si="15"/>
        <v>0</v>
      </c>
      <c r="K147" s="161"/>
      <c r="L147" s="29"/>
      <c r="M147" s="162" t="s">
        <v>1</v>
      </c>
      <c r="N147" s="123" t="s">
        <v>41</v>
      </c>
      <c r="P147" s="163">
        <f t="shared" si="16"/>
        <v>0</v>
      </c>
      <c r="Q147" s="163">
        <v>1.581726E-2</v>
      </c>
      <c r="R147" s="163">
        <f t="shared" si="17"/>
        <v>3.1634519999999999E-2</v>
      </c>
      <c r="S147" s="163">
        <v>0</v>
      </c>
      <c r="T147" s="164">
        <f t="shared" si="18"/>
        <v>0</v>
      </c>
      <c r="AR147" s="165" t="s">
        <v>155</v>
      </c>
      <c r="AT147" s="165" t="s">
        <v>151</v>
      </c>
      <c r="AU147" s="165" t="s">
        <v>88</v>
      </c>
      <c r="AY147" s="14" t="s">
        <v>149</v>
      </c>
      <c r="BE147" s="166">
        <f t="shared" si="19"/>
        <v>0</v>
      </c>
      <c r="BF147" s="166">
        <f t="shared" si="20"/>
        <v>0</v>
      </c>
      <c r="BG147" s="166">
        <f t="shared" si="21"/>
        <v>0</v>
      </c>
      <c r="BH147" s="166">
        <f t="shared" si="22"/>
        <v>0</v>
      </c>
      <c r="BI147" s="166">
        <f t="shared" si="23"/>
        <v>0</v>
      </c>
      <c r="BJ147" s="14" t="s">
        <v>88</v>
      </c>
      <c r="BK147" s="166">
        <f t="shared" si="24"/>
        <v>0</v>
      </c>
      <c r="BL147" s="14" t="s">
        <v>155</v>
      </c>
      <c r="BM147" s="165" t="s">
        <v>428</v>
      </c>
    </row>
    <row r="148" spans="2:65" s="1" customFormat="1" ht="16.5" customHeight="1" x14ac:dyDescent="0.2">
      <c r="B148" s="124"/>
      <c r="C148" s="154" t="s">
        <v>201</v>
      </c>
      <c r="D148" s="154" t="s">
        <v>151</v>
      </c>
      <c r="E148" s="155" t="s">
        <v>429</v>
      </c>
      <c r="F148" s="156" t="s">
        <v>430</v>
      </c>
      <c r="G148" s="157" t="s">
        <v>228</v>
      </c>
      <c r="H148" s="158">
        <v>3</v>
      </c>
      <c r="I148" s="159"/>
      <c r="J148" s="160">
        <f t="shared" si="15"/>
        <v>0</v>
      </c>
      <c r="K148" s="161"/>
      <c r="L148" s="29"/>
      <c r="M148" s="162" t="s">
        <v>1</v>
      </c>
      <c r="N148" s="123" t="s">
        <v>41</v>
      </c>
      <c r="P148" s="163">
        <f t="shared" si="16"/>
        <v>0</v>
      </c>
      <c r="Q148" s="163">
        <v>0.118654</v>
      </c>
      <c r="R148" s="163">
        <f t="shared" si="17"/>
        <v>0.355962</v>
      </c>
      <c r="S148" s="163">
        <v>0</v>
      </c>
      <c r="T148" s="164">
        <f t="shared" si="18"/>
        <v>0</v>
      </c>
      <c r="AR148" s="165" t="s">
        <v>155</v>
      </c>
      <c r="AT148" s="165" t="s">
        <v>151</v>
      </c>
      <c r="AU148" s="165" t="s">
        <v>88</v>
      </c>
      <c r="AY148" s="14" t="s">
        <v>149</v>
      </c>
      <c r="BE148" s="166">
        <f t="shared" si="19"/>
        <v>0</v>
      </c>
      <c r="BF148" s="166">
        <f t="shared" si="20"/>
        <v>0</v>
      </c>
      <c r="BG148" s="166">
        <f t="shared" si="21"/>
        <v>0</v>
      </c>
      <c r="BH148" s="166">
        <f t="shared" si="22"/>
        <v>0</v>
      </c>
      <c r="BI148" s="166">
        <f t="shared" si="23"/>
        <v>0</v>
      </c>
      <c r="BJ148" s="14" t="s">
        <v>88</v>
      </c>
      <c r="BK148" s="166">
        <f t="shared" si="24"/>
        <v>0</v>
      </c>
      <c r="BL148" s="14" t="s">
        <v>155</v>
      </c>
      <c r="BM148" s="165" t="s">
        <v>431</v>
      </c>
    </row>
    <row r="149" spans="2:65" s="1" customFormat="1" ht="16.5" customHeight="1" x14ac:dyDescent="0.2">
      <c r="B149" s="124"/>
      <c r="C149" s="175" t="s">
        <v>207</v>
      </c>
      <c r="D149" s="175" t="s">
        <v>192</v>
      </c>
      <c r="E149" s="176" t="s">
        <v>432</v>
      </c>
      <c r="F149" s="177" t="s">
        <v>433</v>
      </c>
      <c r="G149" s="178" t="s">
        <v>228</v>
      </c>
      <c r="H149" s="179">
        <v>3</v>
      </c>
      <c r="I149" s="180"/>
      <c r="J149" s="181">
        <f t="shared" si="15"/>
        <v>0</v>
      </c>
      <c r="K149" s="182"/>
      <c r="L149" s="183"/>
      <c r="M149" s="184" t="s">
        <v>1</v>
      </c>
      <c r="N149" s="185" t="s">
        <v>41</v>
      </c>
      <c r="P149" s="163">
        <f t="shared" si="16"/>
        <v>0</v>
      </c>
      <c r="Q149" s="163">
        <v>0</v>
      </c>
      <c r="R149" s="163">
        <f t="shared" si="17"/>
        <v>0</v>
      </c>
      <c r="S149" s="163">
        <v>0</v>
      </c>
      <c r="T149" s="164">
        <f t="shared" si="18"/>
        <v>0</v>
      </c>
      <c r="AR149" s="165" t="s">
        <v>180</v>
      </c>
      <c r="AT149" s="165" t="s">
        <v>192</v>
      </c>
      <c r="AU149" s="165" t="s">
        <v>88</v>
      </c>
      <c r="AY149" s="14" t="s">
        <v>149</v>
      </c>
      <c r="BE149" s="166">
        <f t="shared" si="19"/>
        <v>0</v>
      </c>
      <c r="BF149" s="166">
        <f t="shared" si="20"/>
        <v>0</v>
      </c>
      <c r="BG149" s="166">
        <f t="shared" si="21"/>
        <v>0</v>
      </c>
      <c r="BH149" s="166">
        <f t="shared" si="22"/>
        <v>0</v>
      </c>
      <c r="BI149" s="166">
        <f t="shared" si="23"/>
        <v>0</v>
      </c>
      <c r="BJ149" s="14" t="s">
        <v>88</v>
      </c>
      <c r="BK149" s="166">
        <f t="shared" si="24"/>
        <v>0</v>
      </c>
      <c r="BL149" s="14" t="s">
        <v>155</v>
      </c>
      <c r="BM149" s="165" t="s">
        <v>434</v>
      </c>
    </row>
    <row r="150" spans="2:65" s="1" customFormat="1" ht="16.5" customHeight="1" x14ac:dyDescent="0.2">
      <c r="B150" s="124"/>
      <c r="C150" s="154" t="s">
        <v>211</v>
      </c>
      <c r="D150" s="154" t="s">
        <v>151</v>
      </c>
      <c r="E150" s="155" t="s">
        <v>436</v>
      </c>
      <c r="F150" s="156" t="s">
        <v>437</v>
      </c>
      <c r="G150" s="157" t="s">
        <v>233</v>
      </c>
      <c r="H150" s="158">
        <v>180</v>
      </c>
      <c r="I150" s="159"/>
      <c r="J150" s="160">
        <f t="shared" si="15"/>
        <v>0</v>
      </c>
      <c r="K150" s="161"/>
      <c r="L150" s="29"/>
      <c r="M150" s="162" t="s">
        <v>1</v>
      </c>
      <c r="N150" s="123" t="s">
        <v>41</v>
      </c>
      <c r="P150" s="163">
        <f t="shared" si="16"/>
        <v>0</v>
      </c>
      <c r="Q150" s="163">
        <v>9.2E-5</v>
      </c>
      <c r="R150" s="163">
        <f t="shared" si="17"/>
        <v>1.6559999999999998E-2</v>
      </c>
      <c r="S150" s="163">
        <v>0</v>
      </c>
      <c r="T150" s="164">
        <f t="shared" si="18"/>
        <v>0</v>
      </c>
      <c r="AR150" s="165" t="s">
        <v>155</v>
      </c>
      <c r="AT150" s="165" t="s">
        <v>151</v>
      </c>
      <c r="AU150" s="165" t="s">
        <v>88</v>
      </c>
      <c r="AY150" s="14" t="s">
        <v>149</v>
      </c>
      <c r="BE150" s="166">
        <f t="shared" si="19"/>
        <v>0</v>
      </c>
      <c r="BF150" s="166">
        <f t="shared" si="20"/>
        <v>0</v>
      </c>
      <c r="BG150" s="166">
        <f t="shared" si="21"/>
        <v>0</v>
      </c>
      <c r="BH150" s="166">
        <f t="shared" si="22"/>
        <v>0</v>
      </c>
      <c r="BI150" s="166">
        <f t="shared" si="23"/>
        <v>0</v>
      </c>
      <c r="BJ150" s="14" t="s">
        <v>88</v>
      </c>
      <c r="BK150" s="166">
        <f t="shared" si="24"/>
        <v>0</v>
      </c>
      <c r="BL150" s="14" t="s">
        <v>155</v>
      </c>
      <c r="BM150" s="165" t="s">
        <v>438</v>
      </c>
    </row>
    <row r="151" spans="2:65" s="1" customFormat="1" ht="24.2" customHeight="1" x14ac:dyDescent="0.2">
      <c r="B151" s="124"/>
      <c r="C151" s="154" t="s">
        <v>216</v>
      </c>
      <c r="D151" s="154" t="s">
        <v>151</v>
      </c>
      <c r="E151" s="155" t="s">
        <v>440</v>
      </c>
      <c r="F151" s="156" t="s">
        <v>441</v>
      </c>
      <c r="G151" s="157" t="s">
        <v>233</v>
      </c>
      <c r="H151" s="158">
        <v>180</v>
      </c>
      <c r="I151" s="159"/>
      <c r="J151" s="160">
        <f t="shared" si="15"/>
        <v>0</v>
      </c>
      <c r="K151" s="161"/>
      <c r="L151" s="29"/>
      <c r="M151" s="162" t="s">
        <v>1</v>
      </c>
      <c r="N151" s="123" t="s">
        <v>41</v>
      </c>
      <c r="P151" s="163">
        <f t="shared" si="16"/>
        <v>0</v>
      </c>
      <c r="Q151" s="163">
        <v>1E-4</v>
      </c>
      <c r="R151" s="163">
        <f t="shared" si="17"/>
        <v>1.8000000000000002E-2</v>
      </c>
      <c r="S151" s="163">
        <v>0</v>
      </c>
      <c r="T151" s="164">
        <f t="shared" si="18"/>
        <v>0</v>
      </c>
      <c r="AR151" s="165" t="s">
        <v>155</v>
      </c>
      <c r="AT151" s="165" t="s">
        <v>151</v>
      </c>
      <c r="AU151" s="165" t="s">
        <v>88</v>
      </c>
      <c r="AY151" s="14" t="s">
        <v>149</v>
      </c>
      <c r="BE151" s="166">
        <f t="shared" si="19"/>
        <v>0</v>
      </c>
      <c r="BF151" s="166">
        <f t="shared" si="20"/>
        <v>0</v>
      </c>
      <c r="BG151" s="166">
        <f t="shared" si="21"/>
        <v>0</v>
      </c>
      <c r="BH151" s="166">
        <f t="shared" si="22"/>
        <v>0</v>
      </c>
      <c r="BI151" s="166">
        <f t="shared" si="23"/>
        <v>0</v>
      </c>
      <c r="BJ151" s="14" t="s">
        <v>88</v>
      </c>
      <c r="BK151" s="166">
        <f t="shared" si="24"/>
        <v>0</v>
      </c>
      <c r="BL151" s="14" t="s">
        <v>155</v>
      </c>
      <c r="BM151" s="165" t="s">
        <v>442</v>
      </c>
    </row>
    <row r="152" spans="2:65" s="11" customFormat="1" ht="22.9" customHeight="1" x14ac:dyDescent="0.2">
      <c r="B152" s="142"/>
      <c r="D152" s="143" t="s">
        <v>74</v>
      </c>
      <c r="E152" s="152" t="s">
        <v>296</v>
      </c>
      <c r="F152" s="152" t="s">
        <v>297</v>
      </c>
      <c r="I152" s="145"/>
      <c r="J152" s="153">
        <f>BK152</f>
        <v>0</v>
      </c>
      <c r="L152" s="142"/>
      <c r="M152" s="147"/>
      <c r="P152" s="148">
        <f>P153</f>
        <v>0</v>
      </c>
      <c r="R152" s="148">
        <f>R153</f>
        <v>0</v>
      </c>
      <c r="T152" s="149">
        <f>T153</f>
        <v>0</v>
      </c>
      <c r="AR152" s="143" t="s">
        <v>82</v>
      </c>
      <c r="AT152" s="150" t="s">
        <v>74</v>
      </c>
      <c r="AU152" s="150" t="s">
        <v>82</v>
      </c>
      <c r="AY152" s="143" t="s">
        <v>149</v>
      </c>
      <c r="BK152" s="151">
        <f>BK153</f>
        <v>0</v>
      </c>
    </row>
    <row r="153" spans="2:65" s="1" customFormat="1" ht="33" customHeight="1" x14ac:dyDescent="0.2">
      <c r="B153" s="124"/>
      <c r="C153" s="154" t="s">
        <v>220</v>
      </c>
      <c r="D153" s="154" t="s">
        <v>151</v>
      </c>
      <c r="E153" s="155" t="s">
        <v>299</v>
      </c>
      <c r="F153" s="156" t="s">
        <v>300</v>
      </c>
      <c r="G153" s="157" t="s">
        <v>183</v>
      </c>
      <c r="H153" s="158">
        <v>0.74399999999999999</v>
      </c>
      <c r="I153" s="159"/>
      <c r="J153" s="160">
        <f>ROUND(I153*H153,2)</f>
        <v>0</v>
      </c>
      <c r="K153" s="161"/>
      <c r="L153" s="29"/>
      <c r="M153" s="162" t="s">
        <v>1</v>
      </c>
      <c r="N153" s="123" t="s">
        <v>41</v>
      </c>
      <c r="P153" s="163">
        <f>O153*H153</f>
        <v>0</v>
      </c>
      <c r="Q153" s="163">
        <v>0</v>
      </c>
      <c r="R153" s="163">
        <f>Q153*H153</f>
        <v>0</v>
      </c>
      <c r="S153" s="163">
        <v>0</v>
      </c>
      <c r="T153" s="164">
        <f>S153*H153</f>
        <v>0</v>
      </c>
      <c r="AR153" s="165" t="s">
        <v>155</v>
      </c>
      <c r="AT153" s="165" t="s">
        <v>151</v>
      </c>
      <c r="AU153" s="165" t="s">
        <v>88</v>
      </c>
      <c r="AY153" s="14" t="s">
        <v>149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88</v>
      </c>
      <c r="BK153" s="166">
        <f>ROUND(I153*H153,2)</f>
        <v>0</v>
      </c>
      <c r="BL153" s="14" t="s">
        <v>155</v>
      </c>
      <c r="BM153" s="165" t="s">
        <v>444</v>
      </c>
    </row>
    <row r="154" spans="2:65" s="11" customFormat="1" ht="25.9" customHeight="1" x14ac:dyDescent="0.2">
      <c r="B154" s="142"/>
      <c r="D154" s="143" t="s">
        <v>74</v>
      </c>
      <c r="E154" s="144" t="s">
        <v>302</v>
      </c>
      <c r="F154" s="144" t="s">
        <v>303</v>
      </c>
      <c r="I154" s="145"/>
      <c r="J154" s="146">
        <f>BK154</f>
        <v>0</v>
      </c>
      <c r="L154" s="142"/>
      <c r="M154" s="147"/>
      <c r="P154" s="148">
        <f>P155</f>
        <v>0</v>
      </c>
      <c r="R154" s="148">
        <f>R155</f>
        <v>3.4871399999999997E-2</v>
      </c>
      <c r="T154" s="149">
        <f>T155</f>
        <v>0</v>
      </c>
      <c r="AR154" s="143" t="s">
        <v>88</v>
      </c>
      <c r="AT154" s="150" t="s">
        <v>74</v>
      </c>
      <c r="AU154" s="150" t="s">
        <v>75</v>
      </c>
      <c r="AY154" s="143" t="s">
        <v>149</v>
      </c>
      <c r="BK154" s="151">
        <f>BK155</f>
        <v>0</v>
      </c>
    </row>
    <row r="155" spans="2:65" s="11" customFormat="1" ht="22.9" customHeight="1" x14ac:dyDescent="0.2">
      <c r="B155" s="142"/>
      <c r="D155" s="143" t="s">
        <v>74</v>
      </c>
      <c r="E155" s="152" t="s">
        <v>445</v>
      </c>
      <c r="F155" s="152" t="s">
        <v>446</v>
      </c>
      <c r="I155" s="145"/>
      <c r="J155" s="153">
        <f>BK155</f>
        <v>0</v>
      </c>
      <c r="L155" s="142"/>
      <c r="M155" s="147"/>
      <c r="P155" s="148">
        <f>SUM(P156:P161)</f>
        <v>0</v>
      </c>
      <c r="R155" s="148">
        <f>SUM(R156:R161)</f>
        <v>3.4871399999999997E-2</v>
      </c>
      <c r="T155" s="149">
        <f>SUM(T156:T161)</f>
        <v>0</v>
      </c>
      <c r="AR155" s="143" t="s">
        <v>88</v>
      </c>
      <c r="AT155" s="150" t="s">
        <v>74</v>
      </c>
      <c r="AU155" s="150" t="s">
        <v>82</v>
      </c>
      <c r="AY155" s="143" t="s">
        <v>149</v>
      </c>
      <c r="BK155" s="151">
        <f>SUM(BK156:BK161)</f>
        <v>0</v>
      </c>
    </row>
    <row r="156" spans="2:65" s="1" customFormat="1" ht="33" customHeight="1" x14ac:dyDescent="0.2">
      <c r="B156" s="124"/>
      <c r="C156" s="154" t="s">
        <v>225</v>
      </c>
      <c r="D156" s="154" t="s">
        <v>151</v>
      </c>
      <c r="E156" s="155" t="s">
        <v>448</v>
      </c>
      <c r="F156" s="156" t="s">
        <v>449</v>
      </c>
      <c r="G156" s="157" t="s">
        <v>233</v>
      </c>
      <c r="H156" s="158">
        <v>1</v>
      </c>
      <c r="I156" s="159"/>
      <c r="J156" s="160">
        <f t="shared" ref="J156:J161" si="25">ROUND(I156*H156,2)</f>
        <v>0</v>
      </c>
      <c r="K156" s="161"/>
      <c r="L156" s="29"/>
      <c r="M156" s="162" t="s">
        <v>1</v>
      </c>
      <c r="N156" s="123" t="s">
        <v>41</v>
      </c>
      <c r="P156" s="163">
        <f t="shared" ref="P156:P161" si="26">O156*H156</f>
        <v>0</v>
      </c>
      <c r="Q156" s="163">
        <v>6.5930499999999996E-3</v>
      </c>
      <c r="R156" s="163">
        <f t="shared" ref="R156:R161" si="27">Q156*H156</f>
        <v>6.5930499999999996E-3</v>
      </c>
      <c r="S156" s="163">
        <v>0</v>
      </c>
      <c r="T156" s="164">
        <f t="shared" ref="T156:T161" si="28">S156*H156</f>
        <v>0</v>
      </c>
      <c r="AR156" s="165" t="s">
        <v>220</v>
      </c>
      <c r="AT156" s="165" t="s">
        <v>151</v>
      </c>
      <c r="AU156" s="165" t="s">
        <v>88</v>
      </c>
      <c r="AY156" s="14" t="s">
        <v>149</v>
      </c>
      <c r="BE156" s="166">
        <f t="shared" ref="BE156:BE161" si="29">IF(N156="základná",J156,0)</f>
        <v>0</v>
      </c>
      <c r="BF156" s="166">
        <f t="shared" ref="BF156:BF161" si="30">IF(N156="znížená",J156,0)</f>
        <v>0</v>
      </c>
      <c r="BG156" s="166">
        <f t="shared" ref="BG156:BG161" si="31">IF(N156="zákl. prenesená",J156,0)</f>
        <v>0</v>
      </c>
      <c r="BH156" s="166">
        <f t="shared" ref="BH156:BH161" si="32">IF(N156="zníž. prenesená",J156,0)</f>
        <v>0</v>
      </c>
      <c r="BI156" s="166">
        <f t="shared" ref="BI156:BI161" si="33">IF(N156="nulová",J156,0)</f>
        <v>0</v>
      </c>
      <c r="BJ156" s="14" t="s">
        <v>88</v>
      </c>
      <c r="BK156" s="166">
        <f t="shared" ref="BK156:BK161" si="34">ROUND(I156*H156,2)</f>
        <v>0</v>
      </c>
      <c r="BL156" s="14" t="s">
        <v>220</v>
      </c>
      <c r="BM156" s="165" t="s">
        <v>450</v>
      </c>
    </row>
    <row r="157" spans="2:65" s="1" customFormat="1" ht="24.2" customHeight="1" x14ac:dyDescent="0.2">
      <c r="B157" s="124"/>
      <c r="C157" s="154" t="s">
        <v>230</v>
      </c>
      <c r="D157" s="154" t="s">
        <v>151</v>
      </c>
      <c r="E157" s="155" t="s">
        <v>452</v>
      </c>
      <c r="F157" s="156" t="s">
        <v>453</v>
      </c>
      <c r="G157" s="157" t="s">
        <v>228</v>
      </c>
      <c r="H157" s="158">
        <v>3</v>
      </c>
      <c r="I157" s="159"/>
      <c r="J157" s="160">
        <f t="shared" si="25"/>
        <v>0</v>
      </c>
      <c r="K157" s="161"/>
      <c r="L157" s="29"/>
      <c r="M157" s="162" t="s">
        <v>1</v>
      </c>
      <c r="N157" s="123" t="s">
        <v>41</v>
      </c>
      <c r="P157" s="163">
        <f t="shared" si="26"/>
        <v>0</v>
      </c>
      <c r="Q157" s="163">
        <v>6.9720000000000003E-5</v>
      </c>
      <c r="R157" s="163">
        <f t="shared" si="27"/>
        <v>2.0916000000000001E-4</v>
      </c>
      <c r="S157" s="163">
        <v>0</v>
      </c>
      <c r="T157" s="164">
        <f t="shared" si="28"/>
        <v>0</v>
      </c>
      <c r="AR157" s="165" t="s">
        <v>220</v>
      </c>
      <c r="AT157" s="165" t="s">
        <v>151</v>
      </c>
      <c r="AU157" s="165" t="s">
        <v>88</v>
      </c>
      <c r="AY157" s="14" t="s">
        <v>149</v>
      </c>
      <c r="BE157" s="166">
        <f t="shared" si="29"/>
        <v>0</v>
      </c>
      <c r="BF157" s="166">
        <f t="shared" si="30"/>
        <v>0</v>
      </c>
      <c r="BG157" s="166">
        <f t="shared" si="31"/>
        <v>0</v>
      </c>
      <c r="BH157" s="166">
        <f t="shared" si="32"/>
        <v>0</v>
      </c>
      <c r="BI157" s="166">
        <f t="shared" si="33"/>
        <v>0</v>
      </c>
      <c r="BJ157" s="14" t="s">
        <v>88</v>
      </c>
      <c r="BK157" s="166">
        <f t="shared" si="34"/>
        <v>0</v>
      </c>
      <c r="BL157" s="14" t="s">
        <v>220</v>
      </c>
      <c r="BM157" s="165" t="s">
        <v>454</v>
      </c>
    </row>
    <row r="158" spans="2:65" s="1" customFormat="1" ht="16.5" customHeight="1" x14ac:dyDescent="0.2">
      <c r="B158" s="124"/>
      <c r="C158" s="175" t="s">
        <v>235</v>
      </c>
      <c r="D158" s="175" t="s">
        <v>192</v>
      </c>
      <c r="E158" s="176" t="s">
        <v>456</v>
      </c>
      <c r="F158" s="177" t="s">
        <v>457</v>
      </c>
      <c r="G158" s="178" t="s">
        <v>228</v>
      </c>
      <c r="H158" s="179">
        <v>3</v>
      </c>
      <c r="I158" s="180"/>
      <c r="J158" s="181">
        <f t="shared" si="25"/>
        <v>0</v>
      </c>
      <c r="K158" s="182"/>
      <c r="L158" s="183"/>
      <c r="M158" s="184" t="s">
        <v>1</v>
      </c>
      <c r="N158" s="185" t="s">
        <v>41</v>
      </c>
      <c r="P158" s="163">
        <f t="shared" si="26"/>
        <v>0</v>
      </c>
      <c r="Q158" s="163">
        <v>5.1900000000000002E-3</v>
      </c>
      <c r="R158" s="163">
        <f t="shared" si="27"/>
        <v>1.5570000000000001E-2</v>
      </c>
      <c r="S158" s="163">
        <v>0</v>
      </c>
      <c r="T158" s="164">
        <f t="shared" si="28"/>
        <v>0</v>
      </c>
      <c r="AR158" s="165" t="s">
        <v>288</v>
      </c>
      <c r="AT158" s="165" t="s">
        <v>192</v>
      </c>
      <c r="AU158" s="165" t="s">
        <v>88</v>
      </c>
      <c r="AY158" s="14" t="s">
        <v>149</v>
      </c>
      <c r="BE158" s="166">
        <f t="shared" si="29"/>
        <v>0</v>
      </c>
      <c r="BF158" s="166">
        <f t="shared" si="30"/>
        <v>0</v>
      </c>
      <c r="BG158" s="166">
        <f t="shared" si="31"/>
        <v>0</v>
      </c>
      <c r="BH158" s="166">
        <f t="shared" si="32"/>
        <v>0</v>
      </c>
      <c r="BI158" s="166">
        <f t="shared" si="33"/>
        <v>0</v>
      </c>
      <c r="BJ158" s="14" t="s">
        <v>88</v>
      </c>
      <c r="BK158" s="166">
        <f t="shared" si="34"/>
        <v>0</v>
      </c>
      <c r="BL158" s="14" t="s">
        <v>220</v>
      </c>
      <c r="BM158" s="165" t="s">
        <v>458</v>
      </c>
    </row>
    <row r="159" spans="2:65" s="1" customFormat="1" ht="24.2" customHeight="1" x14ac:dyDescent="0.2">
      <c r="B159" s="124"/>
      <c r="C159" s="154" t="s">
        <v>7</v>
      </c>
      <c r="D159" s="154" t="s">
        <v>151</v>
      </c>
      <c r="E159" s="155" t="s">
        <v>460</v>
      </c>
      <c r="F159" s="156" t="s">
        <v>461</v>
      </c>
      <c r="G159" s="157" t="s">
        <v>228</v>
      </c>
      <c r="H159" s="158">
        <v>1</v>
      </c>
      <c r="I159" s="159"/>
      <c r="J159" s="160">
        <f t="shared" si="25"/>
        <v>0</v>
      </c>
      <c r="K159" s="161"/>
      <c r="L159" s="29"/>
      <c r="M159" s="162" t="s">
        <v>1</v>
      </c>
      <c r="N159" s="123" t="s">
        <v>41</v>
      </c>
      <c r="P159" s="163">
        <f t="shared" si="26"/>
        <v>0</v>
      </c>
      <c r="Q159" s="163">
        <v>1.249919E-2</v>
      </c>
      <c r="R159" s="163">
        <f t="shared" si="27"/>
        <v>1.249919E-2</v>
      </c>
      <c r="S159" s="163">
        <v>0</v>
      </c>
      <c r="T159" s="164">
        <f t="shared" si="28"/>
        <v>0</v>
      </c>
      <c r="AR159" s="165" t="s">
        <v>220</v>
      </c>
      <c r="AT159" s="165" t="s">
        <v>151</v>
      </c>
      <c r="AU159" s="165" t="s">
        <v>88</v>
      </c>
      <c r="AY159" s="14" t="s">
        <v>149</v>
      </c>
      <c r="BE159" s="166">
        <f t="shared" si="29"/>
        <v>0</v>
      </c>
      <c r="BF159" s="166">
        <f t="shared" si="30"/>
        <v>0</v>
      </c>
      <c r="BG159" s="166">
        <f t="shared" si="31"/>
        <v>0</v>
      </c>
      <c r="BH159" s="166">
        <f t="shared" si="32"/>
        <v>0</v>
      </c>
      <c r="BI159" s="166">
        <f t="shared" si="33"/>
        <v>0</v>
      </c>
      <c r="BJ159" s="14" t="s">
        <v>88</v>
      </c>
      <c r="BK159" s="166">
        <f t="shared" si="34"/>
        <v>0</v>
      </c>
      <c r="BL159" s="14" t="s">
        <v>220</v>
      </c>
      <c r="BM159" s="165" t="s">
        <v>462</v>
      </c>
    </row>
    <row r="160" spans="2:65" s="1" customFormat="1" ht="16.5" customHeight="1" x14ac:dyDescent="0.2">
      <c r="B160" s="124"/>
      <c r="C160" s="175" t="s">
        <v>242</v>
      </c>
      <c r="D160" s="175" t="s">
        <v>192</v>
      </c>
      <c r="E160" s="176" t="s">
        <v>464</v>
      </c>
      <c r="F160" s="177" t="s">
        <v>465</v>
      </c>
      <c r="G160" s="178" t="s">
        <v>228</v>
      </c>
      <c r="H160" s="179">
        <v>1</v>
      </c>
      <c r="I160" s="180"/>
      <c r="J160" s="181">
        <f t="shared" si="25"/>
        <v>0</v>
      </c>
      <c r="K160" s="182"/>
      <c r="L160" s="183"/>
      <c r="M160" s="184" t="s">
        <v>1</v>
      </c>
      <c r="N160" s="185" t="s">
        <v>41</v>
      </c>
      <c r="P160" s="163">
        <f t="shared" si="26"/>
        <v>0</v>
      </c>
      <c r="Q160" s="163">
        <v>0</v>
      </c>
      <c r="R160" s="163">
        <f t="shared" si="27"/>
        <v>0</v>
      </c>
      <c r="S160" s="163">
        <v>0</v>
      </c>
      <c r="T160" s="164">
        <f t="shared" si="28"/>
        <v>0</v>
      </c>
      <c r="AR160" s="165" t="s">
        <v>288</v>
      </c>
      <c r="AT160" s="165" t="s">
        <v>192</v>
      </c>
      <c r="AU160" s="165" t="s">
        <v>88</v>
      </c>
      <c r="AY160" s="14" t="s">
        <v>149</v>
      </c>
      <c r="BE160" s="166">
        <f t="shared" si="29"/>
        <v>0</v>
      </c>
      <c r="BF160" s="166">
        <f t="shared" si="30"/>
        <v>0</v>
      </c>
      <c r="BG160" s="166">
        <f t="shared" si="31"/>
        <v>0</v>
      </c>
      <c r="BH160" s="166">
        <f t="shared" si="32"/>
        <v>0</v>
      </c>
      <c r="BI160" s="166">
        <f t="shared" si="33"/>
        <v>0</v>
      </c>
      <c r="BJ160" s="14" t="s">
        <v>88</v>
      </c>
      <c r="BK160" s="166">
        <f t="shared" si="34"/>
        <v>0</v>
      </c>
      <c r="BL160" s="14" t="s">
        <v>220</v>
      </c>
      <c r="BM160" s="165" t="s">
        <v>466</v>
      </c>
    </row>
    <row r="161" spans="2:65" s="1" customFormat="1" ht="24.2" customHeight="1" x14ac:dyDescent="0.2">
      <c r="B161" s="124"/>
      <c r="C161" s="154" t="s">
        <v>246</v>
      </c>
      <c r="D161" s="154" t="s">
        <v>151</v>
      </c>
      <c r="E161" s="155" t="s">
        <v>468</v>
      </c>
      <c r="F161" s="156" t="s">
        <v>469</v>
      </c>
      <c r="G161" s="157" t="s">
        <v>317</v>
      </c>
      <c r="H161" s="186"/>
      <c r="I161" s="159"/>
      <c r="J161" s="160">
        <f t="shared" si="25"/>
        <v>0</v>
      </c>
      <c r="K161" s="161"/>
      <c r="L161" s="29"/>
      <c r="M161" s="162" t="s">
        <v>1</v>
      </c>
      <c r="N161" s="123" t="s">
        <v>41</v>
      </c>
      <c r="P161" s="163">
        <f t="shared" si="26"/>
        <v>0</v>
      </c>
      <c r="Q161" s="163">
        <v>0</v>
      </c>
      <c r="R161" s="163">
        <f t="shared" si="27"/>
        <v>0</v>
      </c>
      <c r="S161" s="163">
        <v>0</v>
      </c>
      <c r="T161" s="164">
        <f t="shared" si="28"/>
        <v>0</v>
      </c>
      <c r="AR161" s="165" t="s">
        <v>220</v>
      </c>
      <c r="AT161" s="165" t="s">
        <v>151</v>
      </c>
      <c r="AU161" s="165" t="s">
        <v>88</v>
      </c>
      <c r="AY161" s="14" t="s">
        <v>149</v>
      </c>
      <c r="BE161" s="166">
        <f t="shared" si="29"/>
        <v>0</v>
      </c>
      <c r="BF161" s="166">
        <f t="shared" si="30"/>
        <v>0</v>
      </c>
      <c r="BG161" s="166">
        <f t="shared" si="31"/>
        <v>0</v>
      </c>
      <c r="BH161" s="166">
        <f t="shared" si="32"/>
        <v>0</v>
      </c>
      <c r="BI161" s="166">
        <f t="shared" si="33"/>
        <v>0</v>
      </c>
      <c r="BJ161" s="14" t="s">
        <v>88</v>
      </c>
      <c r="BK161" s="166">
        <f t="shared" si="34"/>
        <v>0</v>
      </c>
      <c r="BL161" s="14" t="s">
        <v>220</v>
      </c>
      <c r="BM161" s="165" t="s">
        <v>470</v>
      </c>
    </row>
    <row r="162" spans="2:65" s="11" customFormat="1" ht="25.9" customHeight="1" x14ac:dyDescent="0.2">
      <c r="B162" s="142"/>
      <c r="D162" s="143" t="s">
        <v>74</v>
      </c>
      <c r="E162" s="144" t="s">
        <v>192</v>
      </c>
      <c r="F162" s="144" t="s">
        <v>471</v>
      </c>
      <c r="I162" s="145"/>
      <c r="J162" s="146">
        <f>BK162</f>
        <v>0</v>
      </c>
      <c r="L162" s="142"/>
      <c r="M162" s="147"/>
      <c r="P162" s="148">
        <f>P163</f>
        <v>0</v>
      </c>
      <c r="R162" s="148">
        <f>R163</f>
        <v>0.21178196999999996</v>
      </c>
      <c r="T162" s="149">
        <f>T163</f>
        <v>0</v>
      </c>
      <c r="AR162" s="143" t="s">
        <v>160</v>
      </c>
      <c r="AT162" s="150" t="s">
        <v>74</v>
      </c>
      <c r="AU162" s="150" t="s">
        <v>75</v>
      </c>
      <c r="AY162" s="143" t="s">
        <v>149</v>
      </c>
      <c r="BK162" s="151">
        <f>BK163</f>
        <v>0</v>
      </c>
    </row>
    <row r="163" spans="2:65" s="11" customFormat="1" ht="22.9" customHeight="1" x14ac:dyDescent="0.2">
      <c r="B163" s="142"/>
      <c r="D163" s="143" t="s">
        <v>74</v>
      </c>
      <c r="E163" s="152" t="s">
        <v>472</v>
      </c>
      <c r="F163" s="152" t="s">
        <v>473</v>
      </c>
      <c r="I163" s="145"/>
      <c r="J163" s="153">
        <f>BK163</f>
        <v>0</v>
      </c>
      <c r="L163" s="142"/>
      <c r="M163" s="147"/>
      <c r="P163" s="148">
        <f>SUM(P164:P183)</f>
        <v>0</v>
      </c>
      <c r="R163" s="148">
        <f>SUM(R164:R183)</f>
        <v>0.21178196999999996</v>
      </c>
      <c r="T163" s="149">
        <f>SUM(T164:T183)</f>
        <v>0</v>
      </c>
      <c r="AR163" s="143" t="s">
        <v>160</v>
      </c>
      <c r="AT163" s="150" t="s">
        <v>74</v>
      </c>
      <c r="AU163" s="150" t="s">
        <v>82</v>
      </c>
      <c r="AY163" s="143" t="s">
        <v>149</v>
      </c>
      <c r="BK163" s="151">
        <f>SUM(BK164:BK183)</f>
        <v>0</v>
      </c>
    </row>
    <row r="164" spans="2:65" s="1" customFormat="1" ht="24.2" customHeight="1" x14ac:dyDescent="0.2">
      <c r="B164" s="124"/>
      <c r="C164" s="154" t="s">
        <v>250</v>
      </c>
      <c r="D164" s="154" t="s">
        <v>151</v>
      </c>
      <c r="E164" s="155" t="s">
        <v>475</v>
      </c>
      <c r="F164" s="156" t="s">
        <v>476</v>
      </c>
      <c r="G164" s="157" t="s">
        <v>233</v>
      </c>
      <c r="H164" s="158">
        <v>1.5</v>
      </c>
      <c r="I164" s="159"/>
      <c r="J164" s="160">
        <f>ROUND(I164*H164,2)</f>
        <v>0</v>
      </c>
      <c r="K164" s="161"/>
      <c r="L164" s="29"/>
      <c r="M164" s="162" t="s">
        <v>1</v>
      </c>
      <c r="N164" s="123" t="s">
        <v>41</v>
      </c>
      <c r="P164" s="163">
        <f>O164*H164</f>
        <v>0</v>
      </c>
      <c r="Q164" s="163">
        <v>8.7039999999999993E-5</v>
      </c>
      <c r="R164" s="163">
        <f>Q164*H164</f>
        <v>1.3056E-4</v>
      </c>
      <c r="S164" s="163">
        <v>0</v>
      </c>
      <c r="T164" s="164">
        <f>S164*H164</f>
        <v>0</v>
      </c>
      <c r="AR164" s="165" t="s">
        <v>477</v>
      </c>
      <c r="AT164" s="165" t="s">
        <v>151</v>
      </c>
      <c r="AU164" s="165" t="s">
        <v>88</v>
      </c>
      <c r="AY164" s="14" t="s">
        <v>149</v>
      </c>
      <c r="BE164" s="166">
        <f>IF(N164="základná",J164,0)</f>
        <v>0</v>
      </c>
      <c r="BF164" s="166">
        <f>IF(N164="znížená",J164,0)</f>
        <v>0</v>
      </c>
      <c r="BG164" s="166">
        <f>IF(N164="zákl. prenesená",J164,0)</f>
        <v>0</v>
      </c>
      <c r="BH164" s="166">
        <f>IF(N164="zníž. prenesená",J164,0)</f>
        <v>0</v>
      </c>
      <c r="BI164" s="166">
        <f>IF(N164="nulová",J164,0)</f>
        <v>0</v>
      </c>
      <c r="BJ164" s="14" t="s">
        <v>88</v>
      </c>
      <c r="BK164" s="166">
        <f>ROUND(I164*H164,2)</f>
        <v>0</v>
      </c>
      <c r="BL164" s="14" t="s">
        <v>477</v>
      </c>
      <c r="BM164" s="165" t="s">
        <v>478</v>
      </c>
    </row>
    <row r="165" spans="2:65" s="1" customFormat="1" ht="24.2" customHeight="1" x14ac:dyDescent="0.2">
      <c r="B165" s="124"/>
      <c r="C165" s="175" t="s">
        <v>254</v>
      </c>
      <c r="D165" s="175" t="s">
        <v>192</v>
      </c>
      <c r="E165" s="176" t="s">
        <v>480</v>
      </c>
      <c r="F165" s="177" t="s">
        <v>481</v>
      </c>
      <c r="G165" s="178" t="s">
        <v>233</v>
      </c>
      <c r="H165" s="179">
        <v>1.5</v>
      </c>
      <c r="I165" s="180"/>
      <c r="J165" s="181">
        <f>ROUND(I165*H165,2)</f>
        <v>0</v>
      </c>
      <c r="K165" s="182"/>
      <c r="L165" s="183"/>
      <c r="M165" s="184" t="s">
        <v>1</v>
      </c>
      <c r="N165" s="185" t="s">
        <v>41</v>
      </c>
      <c r="P165" s="163">
        <f>O165*H165</f>
        <v>0</v>
      </c>
      <c r="Q165" s="163">
        <v>2.01E-2</v>
      </c>
      <c r="R165" s="163">
        <f>Q165*H165</f>
        <v>3.015E-2</v>
      </c>
      <c r="S165" s="163">
        <v>0</v>
      </c>
      <c r="T165" s="164">
        <f>S165*H165</f>
        <v>0</v>
      </c>
      <c r="AR165" s="165" t="s">
        <v>482</v>
      </c>
      <c r="AT165" s="165" t="s">
        <v>192</v>
      </c>
      <c r="AU165" s="165" t="s">
        <v>88</v>
      </c>
      <c r="AY165" s="14" t="s">
        <v>149</v>
      </c>
      <c r="BE165" s="166">
        <f>IF(N165="základná",J165,0)</f>
        <v>0</v>
      </c>
      <c r="BF165" s="166">
        <f>IF(N165="znížená",J165,0)</f>
        <v>0</v>
      </c>
      <c r="BG165" s="166">
        <f>IF(N165="zákl. prenesená",J165,0)</f>
        <v>0</v>
      </c>
      <c r="BH165" s="166">
        <f>IF(N165="zníž. prenesená",J165,0)</f>
        <v>0</v>
      </c>
      <c r="BI165" s="166">
        <f>IF(N165="nulová",J165,0)</f>
        <v>0</v>
      </c>
      <c r="BJ165" s="14" t="s">
        <v>88</v>
      </c>
      <c r="BK165" s="166">
        <f>ROUND(I165*H165,2)</f>
        <v>0</v>
      </c>
      <c r="BL165" s="14" t="s">
        <v>482</v>
      </c>
      <c r="BM165" s="165" t="s">
        <v>483</v>
      </c>
    </row>
    <row r="166" spans="2:65" s="1" customFormat="1" ht="24.2" customHeight="1" x14ac:dyDescent="0.2">
      <c r="B166" s="124"/>
      <c r="C166" s="154" t="s">
        <v>258</v>
      </c>
      <c r="D166" s="154" t="s">
        <v>151</v>
      </c>
      <c r="E166" s="155" t="s">
        <v>485</v>
      </c>
      <c r="F166" s="156" t="s">
        <v>486</v>
      </c>
      <c r="G166" s="157" t="s">
        <v>233</v>
      </c>
      <c r="H166" s="158">
        <v>1</v>
      </c>
      <c r="I166" s="159"/>
      <c r="J166" s="160">
        <f>ROUND(I166*H166,2)</f>
        <v>0</v>
      </c>
      <c r="K166" s="161"/>
      <c r="L166" s="29"/>
      <c r="M166" s="162" t="s">
        <v>1</v>
      </c>
      <c r="N166" s="123" t="s">
        <v>41</v>
      </c>
      <c r="P166" s="163">
        <f>O166*H166</f>
        <v>0</v>
      </c>
      <c r="Q166" s="163">
        <v>1.6092999999999999E-4</v>
      </c>
      <c r="R166" s="163">
        <f>Q166*H166</f>
        <v>1.6092999999999999E-4</v>
      </c>
      <c r="S166" s="163">
        <v>0</v>
      </c>
      <c r="T166" s="164">
        <f>S166*H166</f>
        <v>0</v>
      </c>
      <c r="AR166" s="165" t="s">
        <v>477</v>
      </c>
      <c r="AT166" s="165" t="s">
        <v>151</v>
      </c>
      <c r="AU166" s="165" t="s">
        <v>88</v>
      </c>
      <c r="AY166" s="14" t="s">
        <v>149</v>
      </c>
      <c r="BE166" s="166">
        <f>IF(N166="základná",J166,0)</f>
        <v>0</v>
      </c>
      <c r="BF166" s="166">
        <f>IF(N166="znížená",J166,0)</f>
        <v>0</v>
      </c>
      <c r="BG166" s="166">
        <f>IF(N166="zákl. prenesená",J166,0)</f>
        <v>0</v>
      </c>
      <c r="BH166" s="166">
        <f>IF(N166="zníž. prenesená",J166,0)</f>
        <v>0</v>
      </c>
      <c r="BI166" s="166">
        <f>IF(N166="nulová",J166,0)</f>
        <v>0</v>
      </c>
      <c r="BJ166" s="14" t="s">
        <v>88</v>
      </c>
      <c r="BK166" s="166">
        <f>ROUND(I166*H166,2)</f>
        <v>0</v>
      </c>
      <c r="BL166" s="14" t="s">
        <v>477</v>
      </c>
      <c r="BM166" s="165" t="s">
        <v>487</v>
      </c>
    </row>
    <row r="167" spans="2:65" s="1" customFormat="1" ht="24.2" customHeight="1" x14ac:dyDescent="0.2">
      <c r="B167" s="124"/>
      <c r="C167" s="175" t="s">
        <v>262</v>
      </c>
      <c r="D167" s="175" t="s">
        <v>192</v>
      </c>
      <c r="E167" s="176" t="s">
        <v>489</v>
      </c>
      <c r="F167" s="177" t="s">
        <v>490</v>
      </c>
      <c r="G167" s="178" t="s">
        <v>233</v>
      </c>
      <c r="H167" s="179">
        <v>1</v>
      </c>
      <c r="I167" s="180"/>
      <c r="J167" s="181">
        <f>ROUND(I167*H167,2)</f>
        <v>0</v>
      </c>
      <c r="K167" s="182"/>
      <c r="L167" s="183"/>
      <c r="M167" s="184" t="s">
        <v>1</v>
      </c>
      <c r="N167" s="185" t="s">
        <v>41</v>
      </c>
      <c r="P167" s="163">
        <f>O167*H167</f>
        <v>0</v>
      </c>
      <c r="Q167" s="163">
        <v>3.3050000000000003E-2</v>
      </c>
      <c r="R167" s="163">
        <f>Q167*H167</f>
        <v>3.3050000000000003E-2</v>
      </c>
      <c r="S167" s="163">
        <v>0</v>
      </c>
      <c r="T167" s="164">
        <f>S167*H167</f>
        <v>0</v>
      </c>
      <c r="AR167" s="165" t="s">
        <v>482</v>
      </c>
      <c r="AT167" s="165" t="s">
        <v>192</v>
      </c>
      <c r="AU167" s="165" t="s">
        <v>88</v>
      </c>
      <c r="AY167" s="14" t="s">
        <v>149</v>
      </c>
      <c r="BE167" s="166">
        <f>IF(N167="základná",J167,0)</f>
        <v>0</v>
      </c>
      <c r="BF167" s="166">
        <f>IF(N167="znížená",J167,0)</f>
        <v>0</v>
      </c>
      <c r="BG167" s="166">
        <f>IF(N167="zákl. prenesená",J167,0)</f>
        <v>0</v>
      </c>
      <c r="BH167" s="166">
        <f>IF(N167="zníž. prenesená",J167,0)</f>
        <v>0</v>
      </c>
      <c r="BI167" s="166">
        <f>IF(N167="nulová",J167,0)</f>
        <v>0</v>
      </c>
      <c r="BJ167" s="14" t="s">
        <v>88</v>
      </c>
      <c r="BK167" s="166">
        <f>ROUND(I167*H167,2)</f>
        <v>0</v>
      </c>
      <c r="BL167" s="14" t="s">
        <v>482</v>
      </c>
      <c r="BM167" s="165" t="s">
        <v>491</v>
      </c>
    </row>
    <row r="168" spans="2:65" s="1" customFormat="1" ht="24.2" customHeight="1" x14ac:dyDescent="0.2">
      <c r="B168" s="124"/>
      <c r="C168" s="154" t="s">
        <v>266</v>
      </c>
      <c r="D168" s="154" t="s">
        <v>151</v>
      </c>
      <c r="E168" s="155" t="s">
        <v>501</v>
      </c>
      <c r="F168" s="156" t="s">
        <v>502</v>
      </c>
      <c r="G168" s="157" t="s">
        <v>228</v>
      </c>
      <c r="H168" s="158">
        <v>3</v>
      </c>
      <c r="I168" s="159"/>
      <c r="J168" s="160">
        <f>ROUND(I168*H168,2)</f>
        <v>0</v>
      </c>
      <c r="K168" s="161"/>
      <c r="L168" s="29"/>
      <c r="M168" s="162" t="s">
        <v>1</v>
      </c>
      <c r="N168" s="123" t="s">
        <v>41</v>
      </c>
      <c r="P168" s="163">
        <f>O168*H168</f>
        <v>0</v>
      </c>
      <c r="Q168" s="163">
        <v>9.5E-4</v>
      </c>
      <c r="R168" s="163">
        <f>Q168*H168</f>
        <v>2.8500000000000001E-3</v>
      </c>
      <c r="S168" s="163">
        <v>0</v>
      </c>
      <c r="T168" s="164">
        <f>S168*H168</f>
        <v>0</v>
      </c>
      <c r="AR168" s="165" t="s">
        <v>477</v>
      </c>
      <c r="AT168" s="165" t="s">
        <v>151</v>
      </c>
      <c r="AU168" s="165" t="s">
        <v>88</v>
      </c>
      <c r="AY168" s="14" t="s">
        <v>149</v>
      </c>
      <c r="BE168" s="166">
        <f>IF(N168="základná",J168,0)</f>
        <v>0</v>
      </c>
      <c r="BF168" s="166">
        <f>IF(N168="znížená",J168,0)</f>
        <v>0</v>
      </c>
      <c r="BG168" s="166">
        <f>IF(N168="zákl. prenesená",J168,0)</f>
        <v>0</v>
      </c>
      <c r="BH168" s="166">
        <f>IF(N168="zníž. prenesená",J168,0)</f>
        <v>0</v>
      </c>
      <c r="BI168" s="166">
        <f>IF(N168="nulová",J168,0)</f>
        <v>0</v>
      </c>
      <c r="BJ168" s="14" t="s">
        <v>88</v>
      </c>
      <c r="BK168" s="166">
        <f>ROUND(I168*H168,2)</f>
        <v>0</v>
      </c>
      <c r="BL168" s="14" t="s">
        <v>477</v>
      </c>
      <c r="BM168" s="165" t="s">
        <v>503</v>
      </c>
    </row>
    <row r="169" spans="2:65" s="12" customFormat="1" ht="11.25" x14ac:dyDescent="0.2">
      <c r="B169" s="167"/>
      <c r="D169" s="168" t="s">
        <v>185</v>
      </c>
      <c r="E169" s="169" t="s">
        <v>1</v>
      </c>
      <c r="F169" s="170" t="s">
        <v>627</v>
      </c>
      <c r="H169" s="171">
        <v>3</v>
      </c>
      <c r="I169" s="172"/>
      <c r="L169" s="167"/>
      <c r="M169" s="173"/>
      <c r="T169" s="174"/>
      <c r="AT169" s="169" t="s">
        <v>185</v>
      </c>
      <c r="AU169" s="169" t="s">
        <v>88</v>
      </c>
      <c r="AV169" s="12" t="s">
        <v>88</v>
      </c>
      <c r="AW169" s="12" t="s">
        <v>31</v>
      </c>
      <c r="AX169" s="12" t="s">
        <v>82</v>
      </c>
      <c r="AY169" s="169" t="s">
        <v>149</v>
      </c>
    </row>
    <row r="170" spans="2:65" s="1" customFormat="1" ht="24.2" customHeight="1" x14ac:dyDescent="0.2">
      <c r="B170" s="124"/>
      <c r="C170" s="175" t="s">
        <v>270</v>
      </c>
      <c r="D170" s="175" t="s">
        <v>192</v>
      </c>
      <c r="E170" s="176" t="s">
        <v>506</v>
      </c>
      <c r="F170" s="177" t="s">
        <v>507</v>
      </c>
      <c r="G170" s="178" t="s">
        <v>228</v>
      </c>
      <c r="H170" s="179">
        <v>1</v>
      </c>
      <c r="I170" s="180"/>
      <c r="J170" s="181">
        <f>ROUND(I170*H170,2)</f>
        <v>0</v>
      </c>
      <c r="K170" s="182"/>
      <c r="L170" s="183"/>
      <c r="M170" s="184" t="s">
        <v>1</v>
      </c>
      <c r="N170" s="185" t="s">
        <v>41</v>
      </c>
      <c r="P170" s="163">
        <f>O170*H170</f>
        <v>0</v>
      </c>
      <c r="Q170" s="163">
        <v>8.2100000000000003E-3</v>
      </c>
      <c r="R170" s="163">
        <f>Q170*H170</f>
        <v>8.2100000000000003E-3</v>
      </c>
      <c r="S170" s="163">
        <v>0</v>
      </c>
      <c r="T170" s="164">
        <f>S170*H170</f>
        <v>0</v>
      </c>
      <c r="AR170" s="165" t="s">
        <v>482</v>
      </c>
      <c r="AT170" s="165" t="s">
        <v>192</v>
      </c>
      <c r="AU170" s="165" t="s">
        <v>88</v>
      </c>
      <c r="AY170" s="14" t="s">
        <v>149</v>
      </c>
      <c r="BE170" s="166">
        <f>IF(N170="základná",J170,0)</f>
        <v>0</v>
      </c>
      <c r="BF170" s="166">
        <f>IF(N170="znížená",J170,0)</f>
        <v>0</v>
      </c>
      <c r="BG170" s="166">
        <f>IF(N170="zákl. prenesená",J170,0)</f>
        <v>0</v>
      </c>
      <c r="BH170" s="166">
        <f>IF(N170="zníž. prenesená",J170,0)</f>
        <v>0</v>
      </c>
      <c r="BI170" s="166">
        <f>IF(N170="nulová",J170,0)</f>
        <v>0</v>
      </c>
      <c r="BJ170" s="14" t="s">
        <v>88</v>
      </c>
      <c r="BK170" s="166">
        <f>ROUND(I170*H170,2)</f>
        <v>0</v>
      </c>
      <c r="BL170" s="14" t="s">
        <v>482</v>
      </c>
      <c r="BM170" s="165" t="s">
        <v>508</v>
      </c>
    </row>
    <row r="171" spans="2:65" s="1" customFormat="1" ht="24.2" customHeight="1" x14ac:dyDescent="0.2">
      <c r="B171" s="124"/>
      <c r="C171" s="175" t="s">
        <v>274</v>
      </c>
      <c r="D171" s="175" t="s">
        <v>192</v>
      </c>
      <c r="E171" s="176" t="s">
        <v>514</v>
      </c>
      <c r="F171" s="177" t="s">
        <v>515</v>
      </c>
      <c r="G171" s="178" t="s">
        <v>228</v>
      </c>
      <c r="H171" s="179">
        <v>2</v>
      </c>
      <c r="I171" s="180"/>
      <c r="J171" s="181">
        <f>ROUND(I171*H171,2)</f>
        <v>0</v>
      </c>
      <c r="K171" s="182"/>
      <c r="L171" s="183"/>
      <c r="M171" s="184" t="s">
        <v>1</v>
      </c>
      <c r="N171" s="185" t="s">
        <v>41</v>
      </c>
      <c r="P171" s="163">
        <f>O171*H171</f>
        <v>0</v>
      </c>
      <c r="Q171" s="163">
        <v>1.15E-2</v>
      </c>
      <c r="R171" s="163">
        <f>Q171*H171</f>
        <v>2.3E-2</v>
      </c>
      <c r="S171" s="163">
        <v>0</v>
      </c>
      <c r="T171" s="164">
        <f>S171*H171</f>
        <v>0</v>
      </c>
      <c r="AR171" s="165" t="s">
        <v>482</v>
      </c>
      <c r="AT171" s="165" t="s">
        <v>192</v>
      </c>
      <c r="AU171" s="165" t="s">
        <v>88</v>
      </c>
      <c r="AY171" s="14" t="s">
        <v>149</v>
      </c>
      <c r="BE171" s="166">
        <f>IF(N171="základná",J171,0)</f>
        <v>0</v>
      </c>
      <c r="BF171" s="166">
        <f>IF(N171="znížená",J171,0)</f>
        <v>0</v>
      </c>
      <c r="BG171" s="166">
        <f>IF(N171="zákl. prenesená",J171,0)</f>
        <v>0</v>
      </c>
      <c r="BH171" s="166">
        <f>IF(N171="zníž. prenesená",J171,0)</f>
        <v>0</v>
      </c>
      <c r="BI171" s="166">
        <f>IF(N171="nulová",J171,0)</f>
        <v>0</v>
      </c>
      <c r="BJ171" s="14" t="s">
        <v>88</v>
      </c>
      <c r="BK171" s="166">
        <f>ROUND(I171*H171,2)</f>
        <v>0</v>
      </c>
      <c r="BL171" s="14" t="s">
        <v>482</v>
      </c>
      <c r="BM171" s="165" t="s">
        <v>516</v>
      </c>
    </row>
    <row r="172" spans="2:65" s="1" customFormat="1" ht="24.2" customHeight="1" x14ac:dyDescent="0.2">
      <c r="B172" s="124"/>
      <c r="C172" s="154" t="s">
        <v>279</v>
      </c>
      <c r="D172" s="154" t="s">
        <v>151</v>
      </c>
      <c r="E172" s="155" t="s">
        <v>518</v>
      </c>
      <c r="F172" s="156" t="s">
        <v>519</v>
      </c>
      <c r="G172" s="157" t="s">
        <v>228</v>
      </c>
      <c r="H172" s="158">
        <v>2</v>
      </c>
      <c r="I172" s="159"/>
      <c r="J172" s="160">
        <f>ROUND(I172*H172,2)</f>
        <v>0</v>
      </c>
      <c r="K172" s="161"/>
      <c r="L172" s="29"/>
      <c r="M172" s="162" t="s">
        <v>1</v>
      </c>
      <c r="N172" s="123" t="s">
        <v>41</v>
      </c>
      <c r="P172" s="163">
        <f>O172*H172</f>
        <v>0</v>
      </c>
      <c r="Q172" s="163">
        <v>9.7524000000000005E-4</v>
      </c>
      <c r="R172" s="163">
        <f>Q172*H172</f>
        <v>1.9504800000000001E-3</v>
      </c>
      <c r="S172" s="163">
        <v>0</v>
      </c>
      <c r="T172" s="164">
        <f>S172*H172</f>
        <v>0</v>
      </c>
      <c r="AR172" s="165" t="s">
        <v>477</v>
      </c>
      <c r="AT172" s="165" t="s">
        <v>151</v>
      </c>
      <c r="AU172" s="165" t="s">
        <v>88</v>
      </c>
      <c r="AY172" s="14" t="s">
        <v>149</v>
      </c>
      <c r="BE172" s="166">
        <f>IF(N172="základná",J172,0)</f>
        <v>0</v>
      </c>
      <c r="BF172" s="166">
        <f>IF(N172="znížená",J172,0)</f>
        <v>0</v>
      </c>
      <c r="BG172" s="166">
        <f>IF(N172="zákl. prenesená",J172,0)</f>
        <v>0</v>
      </c>
      <c r="BH172" s="166">
        <f>IF(N172="zníž. prenesená",J172,0)</f>
        <v>0</v>
      </c>
      <c r="BI172" s="166">
        <f>IF(N172="nulová",J172,0)</f>
        <v>0</v>
      </c>
      <c r="BJ172" s="14" t="s">
        <v>88</v>
      </c>
      <c r="BK172" s="166">
        <f>ROUND(I172*H172,2)</f>
        <v>0</v>
      </c>
      <c r="BL172" s="14" t="s">
        <v>477</v>
      </c>
      <c r="BM172" s="165" t="s">
        <v>520</v>
      </c>
    </row>
    <row r="173" spans="2:65" s="12" customFormat="1" ht="11.25" x14ac:dyDescent="0.2">
      <c r="B173" s="167"/>
      <c r="D173" s="168" t="s">
        <v>185</v>
      </c>
      <c r="E173" s="169" t="s">
        <v>1</v>
      </c>
      <c r="F173" s="170" t="s">
        <v>521</v>
      </c>
      <c r="H173" s="171">
        <v>2</v>
      </c>
      <c r="I173" s="172"/>
      <c r="L173" s="167"/>
      <c r="M173" s="173"/>
      <c r="T173" s="174"/>
      <c r="AT173" s="169" t="s">
        <v>185</v>
      </c>
      <c r="AU173" s="169" t="s">
        <v>88</v>
      </c>
      <c r="AV173" s="12" t="s">
        <v>88</v>
      </c>
      <c r="AW173" s="12" t="s">
        <v>31</v>
      </c>
      <c r="AX173" s="12" t="s">
        <v>82</v>
      </c>
      <c r="AY173" s="169" t="s">
        <v>149</v>
      </c>
    </row>
    <row r="174" spans="2:65" s="1" customFormat="1" ht="24.2" customHeight="1" x14ac:dyDescent="0.2">
      <c r="B174" s="124"/>
      <c r="C174" s="175" t="s">
        <v>283</v>
      </c>
      <c r="D174" s="175" t="s">
        <v>192</v>
      </c>
      <c r="E174" s="176" t="s">
        <v>523</v>
      </c>
      <c r="F174" s="177" t="s">
        <v>524</v>
      </c>
      <c r="G174" s="178" t="s">
        <v>228</v>
      </c>
      <c r="H174" s="179">
        <v>1</v>
      </c>
      <c r="I174" s="180"/>
      <c r="J174" s="181">
        <f>ROUND(I174*H174,2)</f>
        <v>0</v>
      </c>
      <c r="K174" s="182"/>
      <c r="L174" s="183"/>
      <c r="M174" s="184" t="s">
        <v>1</v>
      </c>
      <c r="N174" s="185" t="s">
        <v>41</v>
      </c>
      <c r="P174" s="163">
        <f>O174*H174</f>
        <v>0</v>
      </c>
      <c r="Q174" s="163">
        <v>1.3509999999999999E-2</v>
      </c>
      <c r="R174" s="163">
        <f>Q174*H174</f>
        <v>1.3509999999999999E-2</v>
      </c>
      <c r="S174" s="163">
        <v>0</v>
      </c>
      <c r="T174" s="164">
        <f>S174*H174</f>
        <v>0</v>
      </c>
      <c r="AR174" s="165" t="s">
        <v>482</v>
      </c>
      <c r="AT174" s="165" t="s">
        <v>192</v>
      </c>
      <c r="AU174" s="165" t="s">
        <v>88</v>
      </c>
      <c r="AY174" s="14" t="s">
        <v>149</v>
      </c>
      <c r="BE174" s="166">
        <f>IF(N174="základná",J174,0)</f>
        <v>0</v>
      </c>
      <c r="BF174" s="166">
        <f>IF(N174="znížená",J174,0)</f>
        <v>0</v>
      </c>
      <c r="BG174" s="166">
        <f>IF(N174="zákl. prenesená",J174,0)</f>
        <v>0</v>
      </c>
      <c r="BH174" s="166">
        <f>IF(N174="zníž. prenesená",J174,0)</f>
        <v>0</v>
      </c>
      <c r="BI174" s="166">
        <f>IF(N174="nulová",J174,0)</f>
        <v>0</v>
      </c>
      <c r="BJ174" s="14" t="s">
        <v>88</v>
      </c>
      <c r="BK174" s="166">
        <f>ROUND(I174*H174,2)</f>
        <v>0</v>
      </c>
      <c r="BL174" s="14" t="s">
        <v>482</v>
      </c>
      <c r="BM174" s="165" t="s">
        <v>525</v>
      </c>
    </row>
    <row r="175" spans="2:65" s="1" customFormat="1" ht="24.2" customHeight="1" x14ac:dyDescent="0.2">
      <c r="B175" s="124"/>
      <c r="C175" s="175" t="s">
        <v>288</v>
      </c>
      <c r="D175" s="175" t="s">
        <v>192</v>
      </c>
      <c r="E175" s="176" t="s">
        <v>527</v>
      </c>
      <c r="F175" s="177" t="s">
        <v>528</v>
      </c>
      <c r="G175" s="178" t="s">
        <v>228</v>
      </c>
      <c r="H175" s="179">
        <v>1</v>
      </c>
      <c r="I175" s="180"/>
      <c r="J175" s="181">
        <f>ROUND(I175*H175,2)</f>
        <v>0</v>
      </c>
      <c r="K175" s="182"/>
      <c r="L175" s="183"/>
      <c r="M175" s="184" t="s">
        <v>1</v>
      </c>
      <c r="N175" s="185" t="s">
        <v>41</v>
      </c>
      <c r="P175" s="163">
        <f>O175*H175</f>
        <v>0</v>
      </c>
      <c r="Q175" s="163">
        <v>1.3509999999999999E-2</v>
      </c>
      <c r="R175" s="163">
        <f>Q175*H175</f>
        <v>1.3509999999999999E-2</v>
      </c>
      <c r="S175" s="163">
        <v>0</v>
      </c>
      <c r="T175" s="164">
        <f>S175*H175</f>
        <v>0</v>
      </c>
      <c r="AR175" s="165" t="s">
        <v>482</v>
      </c>
      <c r="AT175" s="165" t="s">
        <v>192</v>
      </c>
      <c r="AU175" s="165" t="s">
        <v>88</v>
      </c>
      <c r="AY175" s="14" t="s">
        <v>149</v>
      </c>
      <c r="BE175" s="166">
        <f>IF(N175="základná",J175,0)</f>
        <v>0</v>
      </c>
      <c r="BF175" s="166">
        <f>IF(N175="znížená",J175,0)</f>
        <v>0</v>
      </c>
      <c r="BG175" s="166">
        <f>IF(N175="zákl. prenesená",J175,0)</f>
        <v>0</v>
      </c>
      <c r="BH175" s="166">
        <f>IF(N175="zníž. prenesená",J175,0)</f>
        <v>0</v>
      </c>
      <c r="BI175" s="166">
        <f>IF(N175="nulová",J175,0)</f>
        <v>0</v>
      </c>
      <c r="BJ175" s="14" t="s">
        <v>88</v>
      </c>
      <c r="BK175" s="166">
        <f>ROUND(I175*H175,2)</f>
        <v>0</v>
      </c>
      <c r="BL175" s="14" t="s">
        <v>482</v>
      </c>
      <c r="BM175" s="165" t="s">
        <v>529</v>
      </c>
    </row>
    <row r="176" spans="2:65" s="1" customFormat="1" ht="21.75" customHeight="1" x14ac:dyDescent="0.2">
      <c r="B176" s="124"/>
      <c r="C176" s="154" t="s">
        <v>292</v>
      </c>
      <c r="D176" s="154" t="s">
        <v>151</v>
      </c>
      <c r="E176" s="155" t="s">
        <v>531</v>
      </c>
      <c r="F176" s="156" t="s">
        <v>532</v>
      </c>
      <c r="G176" s="157" t="s">
        <v>228</v>
      </c>
      <c r="H176" s="158">
        <v>8</v>
      </c>
      <c r="I176" s="159"/>
      <c r="J176" s="160">
        <f>ROUND(I176*H176,2)</f>
        <v>0</v>
      </c>
      <c r="K176" s="161"/>
      <c r="L176" s="29"/>
      <c r="M176" s="162" t="s">
        <v>1</v>
      </c>
      <c r="N176" s="123" t="s">
        <v>41</v>
      </c>
      <c r="P176" s="163">
        <f>O176*H176</f>
        <v>0</v>
      </c>
      <c r="Q176" s="163">
        <v>0</v>
      </c>
      <c r="R176" s="163">
        <f>Q176*H176</f>
        <v>0</v>
      </c>
      <c r="S176" s="163">
        <v>0</v>
      </c>
      <c r="T176" s="164">
        <f>S176*H176</f>
        <v>0</v>
      </c>
      <c r="AR176" s="165" t="s">
        <v>477</v>
      </c>
      <c r="AT176" s="165" t="s">
        <v>151</v>
      </c>
      <c r="AU176" s="165" t="s">
        <v>88</v>
      </c>
      <c r="AY176" s="14" t="s">
        <v>149</v>
      </c>
      <c r="BE176" s="166">
        <f>IF(N176="základná",J176,0)</f>
        <v>0</v>
      </c>
      <c r="BF176" s="166">
        <f>IF(N176="znížená",J176,0)</f>
        <v>0</v>
      </c>
      <c r="BG176" s="166">
        <f>IF(N176="zákl. prenesená",J176,0)</f>
        <v>0</v>
      </c>
      <c r="BH176" s="166">
        <f>IF(N176="zníž. prenesená",J176,0)</f>
        <v>0</v>
      </c>
      <c r="BI176" s="166">
        <f>IF(N176="nulová",J176,0)</f>
        <v>0</v>
      </c>
      <c r="BJ176" s="14" t="s">
        <v>88</v>
      </c>
      <c r="BK176" s="166">
        <f>ROUND(I176*H176,2)</f>
        <v>0</v>
      </c>
      <c r="BL176" s="14" t="s">
        <v>477</v>
      </c>
      <c r="BM176" s="165" t="s">
        <v>533</v>
      </c>
    </row>
    <row r="177" spans="2:65" s="12" customFormat="1" ht="11.25" x14ac:dyDescent="0.2">
      <c r="B177" s="167"/>
      <c r="D177" s="168" t="s">
        <v>185</v>
      </c>
      <c r="E177" s="169" t="s">
        <v>1</v>
      </c>
      <c r="F177" s="170" t="s">
        <v>628</v>
      </c>
      <c r="H177" s="171">
        <v>8</v>
      </c>
      <c r="I177" s="172"/>
      <c r="L177" s="167"/>
      <c r="M177" s="173"/>
      <c r="T177" s="174"/>
      <c r="AT177" s="169" t="s">
        <v>185</v>
      </c>
      <c r="AU177" s="169" t="s">
        <v>88</v>
      </c>
      <c r="AV177" s="12" t="s">
        <v>88</v>
      </c>
      <c r="AW177" s="12" t="s">
        <v>31</v>
      </c>
      <c r="AX177" s="12" t="s">
        <v>82</v>
      </c>
      <c r="AY177" s="169" t="s">
        <v>149</v>
      </c>
    </row>
    <row r="178" spans="2:65" s="1" customFormat="1" ht="24.2" customHeight="1" x14ac:dyDescent="0.2">
      <c r="B178" s="124"/>
      <c r="C178" s="175" t="s">
        <v>298</v>
      </c>
      <c r="D178" s="175" t="s">
        <v>192</v>
      </c>
      <c r="E178" s="176" t="s">
        <v>536</v>
      </c>
      <c r="F178" s="177" t="s">
        <v>537</v>
      </c>
      <c r="G178" s="178" t="s">
        <v>228</v>
      </c>
      <c r="H178" s="179">
        <v>1</v>
      </c>
      <c r="I178" s="180"/>
      <c r="J178" s="181">
        <f t="shared" ref="J178:J183" si="35">ROUND(I178*H178,2)</f>
        <v>0</v>
      </c>
      <c r="K178" s="182"/>
      <c r="L178" s="183"/>
      <c r="M178" s="184" t="s">
        <v>1</v>
      </c>
      <c r="N178" s="185" t="s">
        <v>41</v>
      </c>
      <c r="P178" s="163">
        <f t="shared" ref="P178:P183" si="36">O178*H178</f>
        <v>0</v>
      </c>
      <c r="Q178" s="163">
        <v>1.5699999999999999E-2</v>
      </c>
      <c r="R178" s="163">
        <f t="shared" ref="R178:R183" si="37">Q178*H178</f>
        <v>1.5699999999999999E-2</v>
      </c>
      <c r="S178" s="163">
        <v>0</v>
      </c>
      <c r="T178" s="164">
        <f t="shared" ref="T178:T183" si="38">S178*H178</f>
        <v>0</v>
      </c>
      <c r="AR178" s="165" t="s">
        <v>482</v>
      </c>
      <c r="AT178" s="165" t="s">
        <v>192</v>
      </c>
      <c r="AU178" s="165" t="s">
        <v>88</v>
      </c>
      <c r="AY178" s="14" t="s">
        <v>149</v>
      </c>
      <c r="BE178" s="166">
        <f t="shared" ref="BE178:BE183" si="39">IF(N178="základná",J178,0)</f>
        <v>0</v>
      </c>
      <c r="BF178" s="166">
        <f t="shared" ref="BF178:BF183" si="40">IF(N178="znížená",J178,0)</f>
        <v>0</v>
      </c>
      <c r="BG178" s="166">
        <f t="shared" ref="BG178:BG183" si="41">IF(N178="zákl. prenesená",J178,0)</f>
        <v>0</v>
      </c>
      <c r="BH178" s="166">
        <f t="shared" ref="BH178:BH183" si="42">IF(N178="zníž. prenesená",J178,0)</f>
        <v>0</v>
      </c>
      <c r="BI178" s="166">
        <f t="shared" ref="BI178:BI183" si="43">IF(N178="nulová",J178,0)</f>
        <v>0</v>
      </c>
      <c r="BJ178" s="14" t="s">
        <v>88</v>
      </c>
      <c r="BK178" s="166">
        <f t="shared" ref="BK178:BK183" si="44">ROUND(I178*H178,2)</f>
        <v>0</v>
      </c>
      <c r="BL178" s="14" t="s">
        <v>482</v>
      </c>
      <c r="BM178" s="165" t="s">
        <v>538</v>
      </c>
    </row>
    <row r="179" spans="2:65" s="1" customFormat="1" ht="24.2" customHeight="1" x14ac:dyDescent="0.2">
      <c r="B179" s="124"/>
      <c r="C179" s="175" t="s">
        <v>306</v>
      </c>
      <c r="D179" s="175" t="s">
        <v>192</v>
      </c>
      <c r="E179" s="176" t="s">
        <v>540</v>
      </c>
      <c r="F179" s="177" t="s">
        <v>541</v>
      </c>
      <c r="G179" s="178" t="s">
        <v>228</v>
      </c>
      <c r="H179" s="179">
        <v>5</v>
      </c>
      <c r="I179" s="180"/>
      <c r="J179" s="181">
        <f t="shared" si="35"/>
        <v>0</v>
      </c>
      <c r="K179" s="182"/>
      <c r="L179" s="183"/>
      <c r="M179" s="184" t="s">
        <v>1</v>
      </c>
      <c r="N179" s="185" t="s">
        <v>41</v>
      </c>
      <c r="P179" s="163">
        <f t="shared" si="36"/>
        <v>0</v>
      </c>
      <c r="Q179" s="163">
        <v>1.0800000000000001E-2</v>
      </c>
      <c r="R179" s="163">
        <f t="shared" si="37"/>
        <v>5.4000000000000006E-2</v>
      </c>
      <c r="S179" s="163">
        <v>0</v>
      </c>
      <c r="T179" s="164">
        <f t="shared" si="38"/>
        <v>0</v>
      </c>
      <c r="AR179" s="165" t="s">
        <v>482</v>
      </c>
      <c r="AT179" s="165" t="s">
        <v>192</v>
      </c>
      <c r="AU179" s="165" t="s">
        <v>88</v>
      </c>
      <c r="AY179" s="14" t="s">
        <v>149</v>
      </c>
      <c r="BE179" s="166">
        <f t="shared" si="39"/>
        <v>0</v>
      </c>
      <c r="BF179" s="166">
        <f t="shared" si="40"/>
        <v>0</v>
      </c>
      <c r="BG179" s="166">
        <f t="shared" si="41"/>
        <v>0</v>
      </c>
      <c r="BH179" s="166">
        <f t="shared" si="42"/>
        <v>0</v>
      </c>
      <c r="BI179" s="166">
        <f t="shared" si="43"/>
        <v>0</v>
      </c>
      <c r="BJ179" s="14" t="s">
        <v>88</v>
      </c>
      <c r="BK179" s="166">
        <f t="shared" si="44"/>
        <v>0</v>
      </c>
      <c r="BL179" s="14" t="s">
        <v>482</v>
      </c>
      <c r="BM179" s="165" t="s">
        <v>542</v>
      </c>
    </row>
    <row r="180" spans="2:65" s="1" customFormat="1" ht="24.2" customHeight="1" x14ac:dyDescent="0.2">
      <c r="B180" s="124"/>
      <c r="C180" s="175" t="s">
        <v>310</v>
      </c>
      <c r="D180" s="175" t="s">
        <v>192</v>
      </c>
      <c r="E180" s="176" t="s">
        <v>544</v>
      </c>
      <c r="F180" s="177" t="s">
        <v>545</v>
      </c>
      <c r="G180" s="178" t="s">
        <v>228</v>
      </c>
      <c r="H180" s="179">
        <v>2</v>
      </c>
      <c r="I180" s="180"/>
      <c r="J180" s="181">
        <f t="shared" si="35"/>
        <v>0</v>
      </c>
      <c r="K180" s="182"/>
      <c r="L180" s="183"/>
      <c r="M180" s="184" t="s">
        <v>1</v>
      </c>
      <c r="N180" s="185" t="s">
        <v>41</v>
      </c>
      <c r="P180" s="163">
        <f t="shared" si="36"/>
        <v>0</v>
      </c>
      <c r="Q180" s="163">
        <v>7.7799999999999996E-3</v>
      </c>
      <c r="R180" s="163">
        <f t="shared" si="37"/>
        <v>1.5559999999999999E-2</v>
      </c>
      <c r="S180" s="163">
        <v>0</v>
      </c>
      <c r="T180" s="164">
        <f t="shared" si="38"/>
        <v>0</v>
      </c>
      <c r="AR180" s="165" t="s">
        <v>482</v>
      </c>
      <c r="AT180" s="165" t="s">
        <v>192</v>
      </c>
      <c r="AU180" s="165" t="s">
        <v>88</v>
      </c>
      <c r="AY180" s="14" t="s">
        <v>149</v>
      </c>
      <c r="BE180" s="166">
        <f t="shared" si="39"/>
        <v>0</v>
      </c>
      <c r="BF180" s="166">
        <f t="shared" si="40"/>
        <v>0</v>
      </c>
      <c r="BG180" s="166">
        <f t="shared" si="41"/>
        <v>0</v>
      </c>
      <c r="BH180" s="166">
        <f t="shared" si="42"/>
        <v>0</v>
      </c>
      <c r="BI180" s="166">
        <f t="shared" si="43"/>
        <v>0</v>
      </c>
      <c r="BJ180" s="14" t="s">
        <v>88</v>
      </c>
      <c r="BK180" s="166">
        <f t="shared" si="44"/>
        <v>0</v>
      </c>
      <c r="BL180" s="14" t="s">
        <v>482</v>
      </c>
      <c r="BM180" s="165" t="s">
        <v>546</v>
      </c>
    </row>
    <row r="181" spans="2:65" s="1" customFormat="1" ht="16.5" customHeight="1" x14ac:dyDescent="0.2">
      <c r="B181" s="124"/>
      <c r="C181" s="154" t="s">
        <v>435</v>
      </c>
      <c r="D181" s="154" t="s">
        <v>151</v>
      </c>
      <c r="E181" s="155" t="s">
        <v>564</v>
      </c>
      <c r="F181" s="156" t="s">
        <v>565</v>
      </c>
      <c r="G181" s="157" t="s">
        <v>317</v>
      </c>
      <c r="H181" s="186"/>
      <c r="I181" s="159"/>
      <c r="J181" s="160">
        <f t="shared" si="35"/>
        <v>0</v>
      </c>
      <c r="K181" s="161"/>
      <c r="L181" s="29"/>
      <c r="M181" s="162" t="s">
        <v>1</v>
      </c>
      <c r="N181" s="123" t="s">
        <v>41</v>
      </c>
      <c r="P181" s="163">
        <f t="shared" si="36"/>
        <v>0</v>
      </c>
      <c r="Q181" s="163">
        <v>0</v>
      </c>
      <c r="R181" s="163">
        <f t="shared" si="37"/>
        <v>0</v>
      </c>
      <c r="S181" s="163">
        <v>0</v>
      </c>
      <c r="T181" s="164">
        <f t="shared" si="38"/>
        <v>0</v>
      </c>
      <c r="AR181" s="165" t="s">
        <v>477</v>
      </c>
      <c r="AT181" s="165" t="s">
        <v>151</v>
      </c>
      <c r="AU181" s="165" t="s">
        <v>88</v>
      </c>
      <c r="AY181" s="14" t="s">
        <v>149</v>
      </c>
      <c r="BE181" s="166">
        <f t="shared" si="39"/>
        <v>0</v>
      </c>
      <c r="BF181" s="166">
        <f t="shared" si="40"/>
        <v>0</v>
      </c>
      <c r="BG181" s="166">
        <f t="shared" si="41"/>
        <v>0</v>
      </c>
      <c r="BH181" s="166">
        <f t="shared" si="42"/>
        <v>0</v>
      </c>
      <c r="BI181" s="166">
        <f t="shared" si="43"/>
        <v>0</v>
      </c>
      <c r="BJ181" s="14" t="s">
        <v>88</v>
      </c>
      <c r="BK181" s="166">
        <f t="shared" si="44"/>
        <v>0</v>
      </c>
      <c r="BL181" s="14" t="s">
        <v>477</v>
      </c>
      <c r="BM181" s="165" t="s">
        <v>566</v>
      </c>
    </row>
    <row r="182" spans="2:65" s="1" customFormat="1" ht="16.5" customHeight="1" x14ac:dyDescent="0.2">
      <c r="B182" s="124"/>
      <c r="C182" s="154" t="s">
        <v>443</v>
      </c>
      <c r="D182" s="154" t="s">
        <v>151</v>
      </c>
      <c r="E182" s="155" t="s">
        <v>572</v>
      </c>
      <c r="F182" s="156" t="s">
        <v>573</v>
      </c>
      <c r="G182" s="157" t="s">
        <v>317</v>
      </c>
      <c r="H182" s="186"/>
      <c r="I182" s="159"/>
      <c r="J182" s="160">
        <f t="shared" si="35"/>
        <v>0</v>
      </c>
      <c r="K182" s="161"/>
      <c r="L182" s="29"/>
      <c r="M182" s="162" t="s">
        <v>1</v>
      </c>
      <c r="N182" s="123" t="s">
        <v>41</v>
      </c>
      <c r="P182" s="163">
        <f t="shared" si="36"/>
        <v>0</v>
      </c>
      <c r="Q182" s="163">
        <v>0</v>
      </c>
      <c r="R182" s="163">
        <f t="shared" si="37"/>
        <v>0</v>
      </c>
      <c r="S182" s="163">
        <v>0</v>
      </c>
      <c r="T182" s="164">
        <f t="shared" si="38"/>
        <v>0</v>
      </c>
      <c r="AR182" s="165" t="s">
        <v>482</v>
      </c>
      <c r="AT182" s="165" t="s">
        <v>151</v>
      </c>
      <c r="AU182" s="165" t="s">
        <v>88</v>
      </c>
      <c r="AY182" s="14" t="s">
        <v>149</v>
      </c>
      <c r="BE182" s="166">
        <f t="shared" si="39"/>
        <v>0</v>
      </c>
      <c r="BF182" s="166">
        <f t="shared" si="40"/>
        <v>0</v>
      </c>
      <c r="BG182" s="166">
        <f t="shared" si="41"/>
        <v>0</v>
      </c>
      <c r="BH182" s="166">
        <f t="shared" si="42"/>
        <v>0</v>
      </c>
      <c r="BI182" s="166">
        <f t="shared" si="43"/>
        <v>0</v>
      </c>
      <c r="BJ182" s="14" t="s">
        <v>88</v>
      </c>
      <c r="BK182" s="166">
        <f t="shared" si="44"/>
        <v>0</v>
      </c>
      <c r="BL182" s="14" t="s">
        <v>482</v>
      </c>
      <c r="BM182" s="165" t="s">
        <v>574</v>
      </c>
    </row>
    <row r="183" spans="2:65" s="1" customFormat="1" ht="16.5" customHeight="1" x14ac:dyDescent="0.2">
      <c r="B183" s="124"/>
      <c r="C183" s="154" t="s">
        <v>447</v>
      </c>
      <c r="D183" s="154" t="s">
        <v>151</v>
      </c>
      <c r="E183" s="155" t="s">
        <v>576</v>
      </c>
      <c r="F183" s="156" t="s">
        <v>577</v>
      </c>
      <c r="G183" s="157" t="s">
        <v>317</v>
      </c>
      <c r="H183" s="186"/>
      <c r="I183" s="159"/>
      <c r="J183" s="160">
        <f t="shared" si="35"/>
        <v>0</v>
      </c>
      <c r="K183" s="161"/>
      <c r="L183" s="29"/>
      <c r="M183" s="187" t="s">
        <v>1</v>
      </c>
      <c r="N183" s="188" t="s">
        <v>41</v>
      </c>
      <c r="O183" s="189"/>
      <c r="P183" s="190">
        <f t="shared" si="36"/>
        <v>0</v>
      </c>
      <c r="Q183" s="190">
        <v>0</v>
      </c>
      <c r="R183" s="190">
        <f t="shared" si="37"/>
        <v>0</v>
      </c>
      <c r="S183" s="190">
        <v>0</v>
      </c>
      <c r="T183" s="191">
        <f t="shared" si="38"/>
        <v>0</v>
      </c>
      <c r="AR183" s="165" t="s">
        <v>477</v>
      </c>
      <c r="AT183" s="165" t="s">
        <v>151</v>
      </c>
      <c r="AU183" s="165" t="s">
        <v>88</v>
      </c>
      <c r="AY183" s="14" t="s">
        <v>149</v>
      </c>
      <c r="BE183" s="166">
        <f t="shared" si="39"/>
        <v>0</v>
      </c>
      <c r="BF183" s="166">
        <f t="shared" si="40"/>
        <v>0</v>
      </c>
      <c r="BG183" s="166">
        <f t="shared" si="41"/>
        <v>0</v>
      </c>
      <c r="BH183" s="166">
        <f t="shared" si="42"/>
        <v>0</v>
      </c>
      <c r="BI183" s="166">
        <f t="shared" si="43"/>
        <v>0</v>
      </c>
      <c r="BJ183" s="14" t="s">
        <v>88</v>
      </c>
      <c r="BK183" s="166">
        <f t="shared" si="44"/>
        <v>0</v>
      </c>
      <c r="BL183" s="14" t="s">
        <v>477</v>
      </c>
      <c r="BM183" s="165" t="s">
        <v>578</v>
      </c>
    </row>
    <row r="184" spans="2:65" s="1" customFormat="1" ht="6.95" customHeight="1" x14ac:dyDescent="0.2">
      <c r="B184" s="42"/>
      <c r="C184" s="43"/>
      <c r="D184" s="43"/>
      <c r="E184" s="43"/>
      <c r="F184" s="43"/>
      <c r="G184" s="43"/>
      <c r="H184" s="43"/>
      <c r="I184" s="43"/>
      <c r="J184" s="43"/>
      <c r="K184" s="43"/>
      <c r="L184" s="29"/>
    </row>
  </sheetData>
  <autoFilter ref="C132:K183" xr:uid="{00000000-0009-0000-0000-000005000000}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12</vt:i4>
      </vt:variant>
    </vt:vector>
  </HeadingPairs>
  <TitlesOfParts>
    <vt:vector size="17" baseType="lpstr">
      <vt:lpstr>SO 201.03 - Kanalizácia</vt:lpstr>
      <vt:lpstr>SO 203.03 - Kanalizácia</vt:lpstr>
      <vt:lpstr>SO 204 - Preložka doplňov...</vt:lpstr>
      <vt:lpstr>SO 205 - Prípojka pitnej ...</vt:lpstr>
      <vt:lpstr>SO 206 - Prípojka požiarn...</vt:lpstr>
      <vt:lpstr>'Rekapitulácia stavby'!Názvy_tlače</vt:lpstr>
      <vt:lpstr>'SO 201.03 - Kanalizácia'!Názvy_tlače</vt:lpstr>
      <vt:lpstr>'SO 203.03 - Kanalizácia'!Názvy_tlače</vt:lpstr>
      <vt:lpstr>'SO 204 - Preložka doplňov...'!Názvy_tlače</vt:lpstr>
      <vt:lpstr>'SO 205 - Prípojka pitnej ...'!Názvy_tlače</vt:lpstr>
      <vt:lpstr>'SO 206 - Prípojka požiarn...'!Názvy_tlače</vt:lpstr>
      <vt:lpstr>'Rekapitulácia stavby'!Oblasť_tlače</vt:lpstr>
      <vt:lpstr>'SO 201.03 - Kanalizácia'!Oblasť_tlače</vt:lpstr>
      <vt:lpstr>'SO 203.03 - Kanalizácia'!Oblasť_tlače</vt:lpstr>
      <vt:lpstr>'SO 204 - Preložka doplňov...'!Oblasť_tlače</vt:lpstr>
      <vt:lpstr>'SO 205 - Prípojka pitnej ...'!Oblasť_tlače</vt:lpstr>
      <vt:lpstr>'SO 206 - Prípojka požiarn...'!Oblasť_tlače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DESKTOP-S63PN0F\Pc</dc:creator>
  <cp:lastModifiedBy>LUBO NAGY</cp:lastModifiedBy>
  <dcterms:created xsi:type="dcterms:W3CDTF">2024-10-02T07:41:47Z</dcterms:created>
  <dcterms:modified xsi:type="dcterms:W3CDTF">2024-12-11T15:16:23Z</dcterms:modified>
</cp:coreProperties>
</file>